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udit\Gaming Taxes\Final Marketing Files\"/>
    </mc:Choice>
  </mc:AlternateContent>
  <xr:revisionPtr revIDLastSave="0" documentId="13_ncr:1_{8EE37B3F-430E-414B-B468-E1C8A155669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ie Chart" sheetId="4" r:id="rId1"/>
    <sheet name="2023" sheetId="6" r:id="rId2"/>
    <sheet name="CY23 Sports Wagering BHCGA" sheetId="7" r:id="rId3"/>
    <sheet name="CY23 Sports Wagering State" sheetId="8" r:id="rId4"/>
    <sheet name="Sports Wagering Revenues" sheetId="9" r:id="rId5"/>
  </sheets>
  <externalReferences>
    <externalReference r:id="rId6"/>
  </externalReferences>
  <definedNames>
    <definedName name="Cutoff">[1]Instructions!$E$13</definedName>
    <definedName name="EV__LASTREFTIME__" localSheetId="2" hidden="1">40275.7378125</definedName>
    <definedName name="EV__LASTREFTIME__" localSheetId="3" hidden="1">40275.7378125</definedName>
    <definedName name="EV__LASTREFTIME__" hidden="1">40213.5337615741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9" i="6" l="1"/>
  <c r="N58" i="6"/>
  <c r="M58" i="6"/>
  <c r="J4" i="9"/>
  <c r="K4" i="9"/>
  <c r="L4" i="9"/>
  <c r="J5" i="9"/>
  <c r="K5" i="9"/>
  <c r="L5" i="9"/>
  <c r="J6" i="9"/>
  <c r="K6" i="9"/>
  <c r="L6" i="9"/>
  <c r="J7" i="9"/>
  <c r="K7" i="9"/>
  <c r="L7" i="9"/>
  <c r="J8" i="9"/>
  <c r="K8" i="9"/>
  <c r="L8" i="9"/>
  <c r="J9" i="9"/>
  <c r="K9" i="9"/>
  <c r="L9" i="9"/>
  <c r="J10" i="9"/>
  <c r="K10" i="9"/>
  <c r="L10" i="9"/>
  <c r="J11" i="9"/>
  <c r="K11" i="9"/>
  <c r="L11" i="9"/>
  <c r="J12" i="9"/>
  <c r="K12" i="9"/>
  <c r="L12" i="9"/>
  <c r="J13" i="9"/>
  <c r="K13" i="9"/>
  <c r="L13" i="9"/>
  <c r="J14" i="9"/>
  <c r="K14" i="9"/>
  <c r="L14" i="9"/>
  <c r="K3" i="9"/>
  <c r="L3" i="9"/>
  <c r="J3" i="9"/>
  <c r="E15" i="7" l="1"/>
  <c r="E14" i="7"/>
  <c r="E13" i="7"/>
  <c r="E9" i="7"/>
  <c r="E10" i="7"/>
  <c r="E11" i="7"/>
  <c r="E12" i="7"/>
  <c r="E16" i="7" l="1"/>
  <c r="E17" i="7"/>
  <c r="E8" i="7"/>
  <c r="E7" i="7"/>
  <c r="E6" i="7"/>
  <c r="G59" i="6" l="1"/>
  <c r="C59" i="6"/>
  <c r="F16" i="7" l="1"/>
  <c r="F6" i="7"/>
  <c r="F7" i="7" l="1"/>
  <c r="F8" i="7"/>
  <c r="F9" i="7"/>
  <c r="F10" i="7"/>
  <c r="F11" i="7"/>
  <c r="F12" i="7"/>
  <c r="F13" i="7"/>
  <c r="F14" i="7"/>
  <c r="F15" i="7"/>
  <c r="F17" i="7"/>
  <c r="F7" i="8" l="1"/>
  <c r="F8" i="8"/>
  <c r="F9" i="8"/>
  <c r="F10" i="8"/>
  <c r="F11" i="8"/>
  <c r="F12" i="8"/>
  <c r="F13" i="8"/>
  <c r="F14" i="8"/>
  <c r="F15" i="8"/>
  <c r="F16" i="8"/>
  <c r="F6" i="8"/>
  <c r="F17" i="8"/>
  <c r="I59" i="6" l="1"/>
  <c r="H59" i="6" l="1"/>
  <c r="E59" i="6"/>
  <c r="D59" i="6"/>
  <c r="F5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Meagan Miller, CPA</author>
  </authors>
  <commentList>
    <comment ref="D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Meagan Miller, CPA:</t>
        </r>
        <r>
          <rPr>
            <sz val="9"/>
            <color indexed="81"/>
            <rFont val="Tahoma"/>
            <family val="2"/>
          </rPr>
          <t xml:space="preserve">
Includes IA Split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Meagan Miller, CPA</author>
  </authors>
  <commentList>
    <comment ref="D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Meagan Miller, CPA:</t>
        </r>
        <r>
          <rPr>
            <sz val="9"/>
            <color indexed="81"/>
            <rFont val="Tahoma"/>
            <family val="2"/>
          </rPr>
          <t xml:space="preserve">
Includes IA Split </t>
        </r>
      </text>
    </comment>
  </commentList>
</comments>
</file>

<file path=xl/sharedStrings.xml><?xml version="1.0" encoding="utf-8"?>
<sst xmlns="http://schemas.openxmlformats.org/spreadsheetml/2006/main" count="74" uniqueCount="42">
  <si>
    <t>BHCGA</t>
  </si>
  <si>
    <t>State of Iowa General Fund</t>
  </si>
  <si>
    <t>State of Iowa</t>
  </si>
  <si>
    <t>Week Ending</t>
  </si>
  <si>
    <t>Gaming</t>
  </si>
  <si>
    <t>Gross Revenues</t>
  </si>
  <si>
    <t>State of Iowa County Endowment Fund</t>
  </si>
  <si>
    <t>State of Iowa Special Fund</t>
  </si>
  <si>
    <t>SportsBook</t>
  </si>
  <si>
    <t>Isle Casino Hotel Waterloo</t>
  </si>
  <si>
    <t>Date</t>
  </si>
  <si>
    <t>Handle</t>
  </si>
  <si>
    <t xml:space="preserve">Payouts </t>
  </si>
  <si>
    <t>Waterloo Sports Wagering Revenue</t>
  </si>
  <si>
    <t>0.75% QSO Tax Payment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</si>
  <si>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</si>
  <si>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</si>
  <si>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</si>
  <si>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</si>
  <si>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</si>
  <si>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</si>
  <si>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</si>
  <si>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</si>
  <si>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</si>
  <si>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</si>
  <si>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</si>
  <si>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State Payment</t>
  </si>
  <si>
    <t xml:space="preserve">July </t>
  </si>
  <si>
    <t>Amount listed in month occurred, not paid</t>
  </si>
  <si>
    <t>State of Iowa                     Gaming Tax-21%                 Sports Wagering Tax-6.75%</t>
  </si>
  <si>
    <t>City of Waterloo              Gaming Tax-1.5%</t>
  </si>
  <si>
    <t>BHCGA                            Gaming Tax-5.75%          Sports Wagering Tax-0.75%</t>
  </si>
  <si>
    <t>Black Hawk County            Gaming tax-0.5%</t>
  </si>
  <si>
    <t xml:space="preserve">June </t>
  </si>
  <si>
    <t>*Includes SuperBook</t>
  </si>
  <si>
    <t>*Includes SuperBook Revenues/Credit</t>
  </si>
  <si>
    <t>*Includes SuperBook Revenues/Payment</t>
  </si>
  <si>
    <t>SBOPCO</t>
  </si>
  <si>
    <t>CAESARS</t>
  </si>
  <si>
    <t>TOTAL</t>
  </si>
  <si>
    <t>CY23 - State Sports Wagering Tax Payments</t>
  </si>
  <si>
    <t>CY23 - BHCGA Sports Wagering Tax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</si>
</sst>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&quot;$&quot;#,##0\ ;\(&quot;$&quot;#,##0\)"/>
    <numFmt numFmtId="168" formatCode="0.00%_);[Red]\(0.00%\)"/>
    <numFmt numFmtId="169" formatCode="0%_);[Red]\(0%\)"/>
    <numFmt numFmtId="170" formatCode="d\.m\.yy"/>
    <numFmt numFmtId="171" formatCode="mmmm\ d\,\ yyyy"/>
    <numFmt numFmtId="172" formatCode="0.0%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0"/>
      <name val="Helv"/>
    </font>
    <font>
      <sz val="7"/>
      <name val="Small Fonts"/>
      <family val="2"/>
    </font>
    <font>
      <sz val="8"/>
      <name val="Times New Roman"/>
      <family val="1"/>
    </font>
    <font>
      <sz val="10"/>
      <name val="Tahoma"/>
      <family val="2"/>
    </font>
    <font>
      <b/>
      <sz val="8"/>
      <name val="Times New Roman"/>
      <family val="1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 style="double">
        <color indexed="64"/>
      </top>
      <bottom/>
      <diagonal/>
    </border>
  </borders>
  <cellStyleXfs count="255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9" fillId="7" borderId="5" applyNumberFormat="0" applyAlignment="0" applyProtection="0"/>
    <xf numFmtId="0" fontId="20" fillId="8" borderId="6" applyNumberFormat="0" applyAlignment="0" applyProtection="0"/>
    <xf numFmtId="0" fontId="21" fillId="8" borderId="5" applyNumberFormat="0" applyAlignment="0" applyProtection="0"/>
    <xf numFmtId="0" fontId="22" fillId="0" borderId="7" applyNumberFormat="0" applyFill="0" applyAlignment="0" applyProtection="0"/>
    <xf numFmtId="0" fontId="23" fillId="9" borderId="8" applyNumberFormat="0" applyAlignment="0" applyProtection="0"/>
    <xf numFmtId="0" fontId="26" fillId="0" borderId="10" applyNumberFormat="0" applyFill="0" applyAlignment="0" applyProtection="0"/>
    <xf numFmtId="0" fontId="28" fillId="0" borderId="0" applyNumberFormat="0" applyBorder="0" applyAlignment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 applyNumberFormat="0" applyBorder="0" applyAlignment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 applyNumberFormat="0" applyBorder="0" applyAlignment="0"/>
    <xf numFmtId="0" fontId="28" fillId="0" borderId="0" applyNumberFormat="0" applyBorder="0" applyAlignment="0"/>
    <xf numFmtId="0" fontId="3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23" borderId="0" applyNumberFormat="0" applyBorder="0" applyAlignment="0" applyProtection="0"/>
    <xf numFmtId="0" fontId="27" fillId="33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17" fillId="5" borderId="0" applyNumberFormat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3" fillId="0" borderId="0">
      <alignment vertical="top"/>
    </xf>
    <xf numFmtId="0" fontId="2" fillId="0" borderId="0">
      <alignment vertical="top"/>
    </xf>
    <xf numFmtId="0" fontId="31" fillId="10" borderId="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0"/>
    <xf numFmtId="0" fontId="32" fillId="0" borderId="0"/>
    <xf numFmtId="0" fontId="32" fillId="0" borderId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38" fontId="5" fillId="3" borderId="0" applyNumberFormat="0" applyBorder="0" applyAlignment="0" applyProtection="0"/>
    <xf numFmtId="0" fontId="29" fillId="0" borderId="12" applyNumberFormat="0" applyAlignment="0" applyProtection="0">
      <alignment horizontal="left" vertical="center"/>
    </xf>
    <xf numFmtId="0" fontId="29" fillId="0" borderId="11">
      <alignment horizontal="left" vertical="center"/>
    </xf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0" fontId="5" fillId="2" borderId="13" applyNumberFormat="0" applyBorder="0" applyAlignment="0" applyProtection="0"/>
    <xf numFmtId="37" fontId="33" fillId="0" borderId="0"/>
    <xf numFmtId="170" fontId="3" fillId="0" borderId="0"/>
    <xf numFmtId="0" fontId="32" fillId="0" borderId="0"/>
    <xf numFmtId="10" fontId="3" fillId="0" borderId="0" applyFont="0" applyFill="0" applyBorder="0" applyAlignment="0" applyProtection="0"/>
    <xf numFmtId="169" fontId="5" fillId="34" borderId="14"/>
    <xf numFmtId="168" fontId="5" fillId="0" borderId="14" applyFont="0" applyFill="0" applyBorder="0" applyAlignment="0" applyProtection="0">
      <protection locked="0"/>
    </xf>
    <xf numFmtId="0" fontId="4" fillId="35" borderId="15" applyNumberFormat="0" applyProtection="0">
      <alignment horizontal="center" wrapText="1"/>
    </xf>
    <xf numFmtId="0" fontId="4" fillId="35" borderId="16" applyNumberFormat="0" applyAlignment="0" applyProtection="0">
      <alignment wrapText="1"/>
    </xf>
    <xf numFmtId="0" fontId="3" fillId="36" borderId="0" applyNumberFormat="0" applyBorder="0">
      <alignment horizontal="center" wrapText="1"/>
    </xf>
    <xf numFmtId="0" fontId="3" fillId="36" borderId="0" applyNumberFormat="0" applyBorder="0">
      <alignment wrapText="1"/>
    </xf>
    <xf numFmtId="0" fontId="3" fillId="0" borderId="0" applyNumberFormat="0" applyFill="0" applyBorder="0" applyProtection="0">
      <alignment horizontal="right" wrapText="1"/>
    </xf>
    <xf numFmtId="14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>
      <alignment horizontal="right" wrapText="1"/>
    </xf>
    <xf numFmtId="17" fontId="3" fillId="0" borderId="0" applyFill="0" applyBorder="0">
      <alignment horizontal="right" wrapText="1"/>
    </xf>
    <xf numFmtId="8" fontId="3" fillId="0" borderId="0" applyFill="0" applyBorder="0" applyAlignment="0" applyProtection="0">
      <alignment wrapText="1"/>
    </xf>
    <xf numFmtId="0" fontId="29" fillId="0" borderId="0" applyNumberFormat="0" applyFill="0" applyBorder="0">
      <alignment horizontal="left" wrapText="1"/>
    </xf>
    <xf numFmtId="0" fontId="29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3" fillId="0" borderId="17" applyNumberFormat="0" applyFont="0" applyFill="0" applyAlignment="0" applyProtection="0"/>
    <xf numFmtId="0" fontId="4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Border="0" applyAlignment="0"/>
    <xf numFmtId="0" fontId="3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1" fillId="10" borderId="9" applyNumberFormat="0" applyFont="0" applyAlignment="0" applyProtection="0"/>
    <xf numFmtId="0" fontId="31" fillId="10" borderId="9" applyNumberFormat="0" applyFont="0" applyAlignment="0" applyProtection="0"/>
    <xf numFmtId="0" fontId="31" fillId="10" borderId="9" applyNumberFormat="0" applyFont="0" applyAlignment="0" applyProtection="0"/>
    <xf numFmtId="0" fontId="31" fillId="10" borderId="9" applyNumberFormat="0" applyFont="0" applyAlignment="0" applyProtection="0"/>
    <xf numFmtId="0" fontId="31" fillId="10" borderId="9" applyNumberFormat="0" applyFont="0" applyAlignment="0" applyProtection="0"/>
    <xf numFmtId="0" fontId="31" fillId="10" borderId="9" applyNumberFormat="0" applyFont="0" applyAlignment="0" applyProtection="0"/>
    <xf numFmtId="0" fontId="3" fillId="10" borderId="9" applyNumberFormat="0" applyFont="0" applyAlignment="0" applyProtection="0"/>
    <xf numFmtId="0" fontId="31" fillId="10" borderId="9" applyNumberFormat="0" applyFont="0" applyAlignment="0" applyProtection="0"/>
    <xf numFmtId="0" fontId="31" fillId="10" borderId="9" applyNumberFormat="0" applyFont="0" applyAlignment="0" applyProtection="0"/>
    <xf numFmtId="0" fontId="31" fillId="10" borderId="9" applyNumberFormat="0" applyFont="0" applyAlignment="0" applyProtection="0"/>
    <xf numFmtId="0" fontId="31" fillId="10" borderId="9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30" borderId="0" applyNumberFormat="0" applyBorder="0" applyAlignment="0" applyProtection="0"/>
    <xf numFmtId="0" fontId="28" fillId="0" borderId="0" applyNumberFormat="0" applyBorder="0" applyAlignment="0"/>
    <xf numFmtId="0" fontId="3" fillId="0" borderId="0"/>
    <xf numFmtId="0" fontId="1" fillId="12" borderId="0" applyNumberFormat="0" applyBorder="0" applyAlignment="0" applyProtection="0"/>
    <xf numFmtId="0" fontId="3" fillId="0" borderId="0"/>
    <xf numFmtId="0" fontId="1" fillId="15" borderId="0" applyNumberFormat="0" applyBorder="0" applyAlignment="0" applyProtection="0"/>
    <xf numFmtId="0" fontId="28" fillId="0" borderId="0" applyNumberFormat="0" applyBorder="0" applyAlignment="0"/>
    <xf numFmtId="0" fontId="1" fillId="31" borderId="0" applyNumberFormat="0" applyBorder="0" applyAlignment="0" applyProtection="0"/>
    <xf numFmtId="0" fontId="28" fillId="0" borderId="0" applyNumberFormat="0" applyBorder="0" applyAlignment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28" fillId="0" borderId="0" applyNumberFormat="0" applyBorder="0" applyAlignment="0"/>
    <xf numFmtId="0" fontId="28" fillId="0" borderId="0" applyNumberFormat="0" applyBorder="0" applyAlignment="0"/>
    <xf numFmtId="0" fontId="28" fillId="0" borderId="0" applyNumberFormat="0" applyBorder="0" applyAlignment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3" fillId="0" borderId="0"/>
    <xf numFmtId="0" fontId="28" fillId="0" borderId="0" applyNumberFormat="0" applyBorder="0" applyAlignment="0"/>
    <xf numFmtId="0" fontId="3" fillId="0" borderId="0"/>
    <xf numFmtId="0" fontId="3" fillId="0" borderId="0"/>
    <xf numFmtId="0" fontId="28" fillId="0" borderId="0" applyNumberFormat="0" applyBorder="0" applyAlignment="0"/>
    <xf numFmtId="0" fontId="28" fillId="0" borderId="0" applyNumberFormat="0" applyBorder="0" applyAlignment="0"/>
    <xf numFmtId="0" fontId="28" fillId="0" borderId="0" applyNumberFormat="0" applyBorder="0" applyAlignment="0"/>
    <xf numFmtId="0" fontId="1" fillId="0" borderId="0">
      <alignment vertical="top"/>
    </xf>
    <xf numFmtId="0" fontId="28" fillId="0" borderId="0" applyNumberFormat="0" applyBorder="0" applyAlignment="0"/>
    <xf numFmtId="0" fontId="28" fillId="0" borderId="0" applyNumberFormat="0" applyBorder="0" applyAlignment="0"/>
    <xf numFmtId="0" fontId="28" fillId="0" borderId="0" applyNumberFormat="0" applyBorder="0" applyAlignment="0"/>
    <xf numFmtId="0" fontId="28" fillId="0" borderId="0" applyNumberFormat="0" applyBorder="0" applyAlignment="0"/>
    <xf numFmtId="0" fontId="28" fillId="0" borderId="0" applyNumberFormat="0" applyBorder="0" applyAlignment="0"/>
    <xf numFmtId="0" fontId="28" fillId="0" borderId="0" applyNumberFormat="0" applyBorder="0" applyAlignment="0"/>
    <xf numFmtId="0" fontId="28" fillId="0" borderId="0" applyNumberFormat="0" applyBorder="0" applyAlignment="0"/>
    <xf numFmtId="0" fontId="28" fillId="0" borderId="0" applyNumberFormat="0" applyBorder="0" applyAlignment="0"/>
    <xf numFmtId="0" fontId="28" fillId="0" borderId="0" applyNumberFormat="0" applyBorder="0" applyAlignment="0"/>
    <xf numFmtId="0" fontId="28" fillId="0" borderId="0" applyNumberFormat="0" applyBorder="0" applyAlignment="0"/>
    <xf numFmtId="0" fontId="28" fillId="0" borderId="0" applyNumberForma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4" fillId="0" borderId="0" xfId="0" applyFont="1"/>
    <xf numFmtId="0" fontId="7" fillId="0" borderId="0" xfId="0" applyFont="1" applyAlignment="1">
      <alignment horizontal="left"/>
    </xf>
    <xf numFmtId="41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43" fontId="7" fillId="0" borderId="1" xfId="0" applyNumberFormat="1" applyFont="1" applyBorder="1" applyAlignment="1">
      <alignment horizontal="center" wrapText="1"/>
    </xf>
    <xf numFmtId="164" fontId="10" fillId="0" borderId="0" xfId="0" applyNumberFormat="1" applyFont="1"/>
    <xf numFmtId="164" fontId="9" fillId="0" borderId="0" xfId="8" applyNumberFormat="1" applyFont="1" applyFill="1" applyBorder="1"/>
    <xf numFmtId="164" fontId="0" fillId="0" borderId="0" xfId="0" applyNumberFormat="1"/>
    <xf numFmtId="164" fontId="4" fillId="0" borderId="0" xfId="0" applyNumberFormat="1" applyFont="1"/>
    <xf numFmtId="164" fontId="34" fillId="0" borderId="0" xfId="164" applyNumberFormat="1" applyFont="1" applyFill="1"/>
    <xf numFmtId="37" fontId="8" fillId="0" borderId="0" xfId="63" applyNumberFormat="1" applyFont="1" applyFill="1" applyBorder="1"/>
    <xf numFmtId="41" fontId="8" fillId="0" borderId="0" xfId="62" applyNumberFormat="1" applyFont="1" applyFill="1" applyBorder="1"/>
    <xf numFmtId="41" fontId="8" fillId="0" borderId="0" xfId="63" applyNumberFormat="1" applyFont="1" applyFill="1" applyBorder="1"/>
    <xf numFmtId="41" fontId="0" fillId="0" borderId="0" xfId="0" applyNumberFormat="1"/>
    <xf numFmtId="164" fontId="8" fillId="0" borderId="0" xfId="62" applyNumberFormat="1" applyFont="1" applyFill="1" applyBorder="1"/>
    <xf numFmtId="164" fontId="9" fillId="0" borderId="0" xfId="4" applyNumberFormat="1" applyFont="1" applyFill="1"/>
    <xf numFmtId="171" fontId="34" fillId="0" borderId="0" xfId="141" applyNumberFormat="1" applyFont="1" applyAlignment="1">
      <alignment horizontal="center"/>
    </xf>
    <xf numFmtId="164" fontId="36" fillId="0" borderId="0" xfId="164" applyNumberFormat="1" applyFont="1" applyFill="1"/>
    <xf numFmtId="0" fontId="3" fillId="0" borderId="0" xfId="0" applyFont="1"/>
    <xf numFmtId="0" fontId="4" fillId="0" borderId="0" xfId="150" applyFont="1"/>
    <xf numFmtId="0" fontId="3" fillId="0" borderId="0" xfId="150"/>
    <xf numFmtId="0" fontId="4" fillId="37" borderId="13" xfId="150" applyFont="1" applyFill="1" applyBorder="1" applyAlignment="1">
      <alignment horizontal="center" wrapText="1"/>
    </xf>
    <xf numFmtId="172" fontId="4" fillId="37" borderId="13" xfId="150" applyNumberFormat="1" applyFont="1" applyFill="1" applyBorder="1" applyAlignment="1">
      <alignment horizontal="center" wrapText="1"/>
    </xf>
    <xf numFmtId="10" fontId="4" fillId="37" borderId="13" xfId="150" applyNumberFormat="1" applyFont="1" applyFill="1" applyBorder="1" applyAlignment="1">
      <alignment horizontal="center" wrapText="1"/>
    </xf>
    <xf numFmtId="0" fontId="3" fillId="0" borderId="0" xfId="150" applyAlignment="1">
      <alignment wrapText="1"/>
    </xf>
    <xf numFmtId="14" fontId="3" fillId="0" borderId="0" xfId="150" applyNumberFormat="1"/>
    <xf numFmtId="41" fontId="3" fillId="0" borderId="0" xfId="150" applyNumberFormat="1"/>
    <xf numFmtId="41" fontId="3" fillId="0" borderId="0" xfId="150" applyNumberFormat="1" applyAlignment="1">
      <alignment horizontal="left"/>
    </xf>
    <xf numFmtId="41" fontId="3" fillId="0" borderId="0" xfId="150" applyNumberFormat="1" applyAlignment="1">
      <alignment horizontal="left" indent="2"/>
    </xf>
    <xf numFmtId="41" fontId="3" fillId="0" borderId="0" xfId="158" applyNumberFormat="1" applyFont="1" applyFill="1" applyBorder="1"/>
    <xf numFmtId="0" fontId="37" fillId="0" borderId="0" xfId="150" applyFont="1"/>
    <xf numFmtId="10" fontId="3" fillId="0" borderId="0" xfId="150" applyNumberFormat="1"/>
    <xf numFmtId="10" fontId="4" fillId="37" borderId="0" xfId="150" applyNumberFormat="1" applyFont="1" applyFill="1" applyAlignment="1">
      <alignment horizontal="center" wrapText="1"/>
    </xf>
    <xf numFmtId="10" fontId="3" fillId="0" borderId="0" xfId="150" applyNumberFormat="1" applyAlignment="1">
      <alignment horizontal="left"/>
    </xf>
    <xf numFmtId="10" fontId="0" fillId="0" borderId="0" xfId="0" applyNumberFormat="1" applyAlignment="1">
      <alignment wrapText="1"/>
    </xf>
    <xf numFmtId="9" fontId="0" fillId="0" borderId="0" xfId="0" applyNumberFormat="1"/>
    <xf numFmtId="10" fontId="0" fillId="0" borderId="0" xfId="0" applyNumberFormat="1"/>
    <xf numFmtId="0" fontId="7" fillId="0" borderId="1" xfId="0" applyFont="1" applyBorder="1" applyAlignment="1">
      <alignment horizontal="center" wrapText="1"/>
    </xf>
    <xf numFmtId="41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1" fontId="3" fillId="0" borderId="0" xfId="150" applyNumberFormat="1" applyFill="1"/>
    <xf numFmtId="14" fontId="4" fillId="0" borderId="0" xfId="150" applyNumberFormat="1" applyFont="1"/>
  </cellXfs>
  <cellStyles count="255">
    <cellStyle name="20% - Accent1 2" xfId="67" xr:uid="{00000000-0005-0000-0000-000000000000}"/>
    <cellStyle name="20% - Accent1 2 2" xfId="211" xr:uid="{00000000-0005-0000-0000-000001000000}"/>
    <cellStyle name="20% - Accent2 2" xfId="68" xr:uid="{00000000-0005-0000-0000-000002000000}"/>
    <cellStyle name="20% - Accent2 2 2" xfId="212" xr:uid="{00000000-0005-0000-0000-000003000000}"/>
    <cellStyle name="20% - Accent3 2" xfId="69" xr:uid="{00000000-0005-0000-0000-000004000000}"/>
    <cellStyle name="20% - Accent3 2 2" xfId="213" xr:uid="{00000000-0005-0000-0000-000005000000}"/>
    <cellStyle name="20% - Accent4 2" xfId="70" xr:uid="{00000000-0005-0000-0000-000006000000}"/>
    <cellStyle name="20% - Accent4 2 2" xfId="202" xr:uid="{00000000-0005-0000-0000-000007000000}"/>
    <cellStyle name="20% - Accent5 2" xfId="71" xr:uid="{00000000-0005-0000-0000-000008000000}"/>
    <cellStyle name="20% - Accent5 2 2" xfId="222" xr:uid="{00000000-0005-0000-0000-000009000000}"/>
    <cellStyle name="20% - Accent6 2" xfId="72" xr:uid="{00000000-0005-0000-0000-00000A000000}"/>
    <cellStyle name="20% - Accent6 2 2" xfId="214" xr:uid="{00000000-0005-0000-0000-00000B000000}"/>
    <cellStyle name="40% - Accent1 2" xfId="73" xr:uid="{00000000-0005-0000-0000-00000C000000}"/>
    <cellStyle name="40% - Accent1 2 2" xfId="205" xr:uid="{00000000-0005-0000-0000-00000D000000}"/>
    <cellStyle name="40% - Accent2 2" xfId="74" xr:uid="{00000000-0005-0000-0000-00000E000000}"/>
    <cellStyle name="40% - Accent2 2 2" xfId="207" xr:uid="{00000000-0005-0000-0000-00000F000000}"/>
    <cellStyle name="40% - Accent3 2" xfId="75" xr:uid="{00000000-0005-0000-0000-000010000000}"/>
    <cellStyle name="40% - Accent3 2 2" xfId="209" xr:uid="{00000000-0005-0000-0000-000011000000}"/>
    <cellStyle name="40% - Accent4 2" xfId="76" xr:uid="{00000000-0005-0000-0000-000012000000}"/>
    <cellStyle name="40% - Accent4 2 2" xfId="218" xr:uid="{00000000-0005-0000-0000-000013000000}"/>
    <cellStyle name="40% - Accent5 2" xfId="77" xr:uid="{00000000-0005-0000-0000-000014000000}"/>
    <cellStyle name="40% - Accent5 2 2" xfId="219" xr:uid="{00000000-0005-0000-0000-000015000000}"/>
    <cellStyle name="40% - Accent6 2" xfId="78" xr:uid="{00000000-0005-0000-0000-000016000000}"/>
    <cellStyle name="40% - Accent6 2 2" xfId="221" xr:uid="{00000000-0005-0000-0000-000017000000}"/>
    <cellStyle name="60% - Accent1 2" xfId="79" xr:uid="{00000000-0005-0000-0000-000018000000}"/>
    <cellStyle name="60% - Accent2 2" xfId="80" xr:uid="{00000000-0005-0000-0000-000019000000}"/>
    <cellStyle name="60% - Accent3 2" xfId="81" xr:uid="{00000000-0005-0000-0000-00001A000000}"/>
    <cellStyle name="60% - Accent4 2" xfId="82" xr:uid="{00000000-0005-0000-0000-00001B000000}"/>
    <cellStyle name="60% - Accent5 2" xfId="83" xr:uid="{00000000-0005-0000-0000-00001C000000}"/>
    <cellStyle name="60% - Accent6 2" xfId="84" xr:uid="{00000000-0005-0000-0000-00001D000000}"/>
    <cellStyle name="Accent1 2" xfId="85" xr:uid="{00000000-0005-0000-0000-00001E000000}"/>
    <cellStyle name="Accent2 2" xfId="86" xr:uid="{00000000-0005-0000-0000-00001F000000}"/>
    <cellStyle name="Accent3 2" xfId="87" xr:uid="{00000000-0005-0000-0000-000020000000}"/>
    <cellStyle name="Accent4 2" xfId="88" xr:uid="{00000000-0005-0000-0000-000021000000}"/>
    <cellStyle name="Accent5 2" xfId="89" xr:uid="{00000000-0005-0000-0000-000022000000}"/>
    <cellStyle name="Accent6 2" xfId="90" xr:uid="{00000000-0005-0000-0000-000023000000}"/>
    <cellStyle name="Bad 2" xfId="91" xr:uid="{00000000-0005-0000-0000-000024000000}"/>
    <cellStyle name="Calculation" xfId="54" builtinId="22" customBuiltin="1"/>
    <cellStyle name="Check Cell" xfId="56" builtinId="23" customBuiltin="1"/>
    <cellStyle name="Comma 10" xfId="1" xr:uid="{00000000-0005-0000-0000-000028000000}"/>
    <cellStyle name="Comma 11" xfId="2" xr:uid="{00000000-0005-0000-0000-000029000000}"/>
    <cellStyle name="Comma 12" xfId="3" xr:uid="{00000000-0005-0000-0000-00002A000000}"/>
    <cellStyle name="Comma 13" xfId="4" xr:uid="{00000000-0005-0000-0000-00002B000000}"/>
    <cellStyle name="Comma 13 2" xfId="163" xr:uid="{00000000-0005-0000-0000-00002C000000}"/>
    <cellStyle name="Comma 14" xfId="5" xr:uid="{00000000-0005-0000-0000-00002D000000}"/>
    <cellStyle name="Comma 15" xfId="6" xr:uid="{00000000-0005-0000-0000-00002E000000}"/>
    <cellStyle name="Comma 16" xfId="7" xr:uid="{00000000-0005-0000-0000-00002F000000}"/>
    <cellStyle name="Comma 18" xfId="8" xr:uid="{00000000-0005-0000-0000-000030000000}"/>
    <cellStyle name="Comma 19" xfId="9" xr:uid="{00000000-0005-0000-0000-000031000000}"/>
    <cellStyle name="Comma 2" xfId="10" xr:uid="{00000000-0005-0000-0000-000032000000}"/>
    <cellStyle name="Comma 2 2" xfId="93" xr:uid="{00000000-0005-0000-0000-000033000000}"/>
    <cellStyle name="Comma 2 2 2" xfId="164" xr:uid="{00000000-0005-0000-0000-000034000000}"/>
    <cellStyle name="Comma 2 3" xfId="62" xr:uid="{00000000-0005-0000-0000-000035000000}"/>
    <cellStyle name="Comma 2 4" xfId="161" xr:uid="{00000000-0005-0000-0000-000036000000}"/>
    <cellStyle name="Comma 20" xfId="11" xr:uid="{00000000-0005-0000-0000-000037000000}"/>
    <cellStyle name="Comma 21" xfId="12" xr:uid="{00000000-0005-0000-0000-000038000000}"/>
    <cellStyle name="Comma 22" xfId="13" xr:uid="{00000000-0005-0000-0000-000039000000}"/>
    <cellStyle name="Comma 3" xfId="14" xr:uid="{00000000-0005-0000-0000-00003A000000}"/>
    <cellStyle name="Comma 3 2" xfId="92" xr:uid="{00000000-0005-0000-0000-00003B000000}"/>
    <cellStyle name="Comma 3 3" xfId="165" xr:uid="{00000000-0005-0000-0000-00003C000000}"/>
    <cellStyle name="Comma 4" xfId="15" xr:uid="{00000000-0005-0000-0000-00003D000000}"/>
    <cellStyle name="Comma 4 2" xfId="167" xr:uid="{00000000-0005-0000-0000-00003E000000}"/>
    <cellStyle name="Comma 4 3" xfId="166" xr:uid="{00000000-0005-0000-0000-00003F000000}"/>
    <cellStyle name="Comma 5" xfId="16" xr:uid="{00000000-0005-0000-0000-000040000000}"/>
    <cellStyle name="Comma 5 2" xfId="168" xr:uid="{00000000-0005-0000-0000-000041000000}"/>
    <cellStyle name="Comma 6" xfId="59" xr:uid="{00000000-0005-0000-0000-000042000000}"/>
    <cellStyle name="Comma 9" xfId="17" xr:uid="{00000000-0005-0000-0000-000043000000}"/>
    <cellStyle name="Comma0" xfId="18" xr:uid="{00000000-0005-0000-0000-000044000000}"/>
    <cellStyle name="Comma0 10" xfId="19" xr:uid="{00000000-0005-0000-0000-000045000000}"/>
    <cellStyle name="Comma0 11" xfId="20" xr:uid="{00000000-0005-0000-0000-000046000000}"/>
    <cellStyle name="Comma0 12" xfId="21" xr:uid="{00000000-0005-0000-0000-000047000000}"/>
    <cellStyle name="Comma0 13" xfId="22" xr:uid="{00000000-0005-0000-0000-000048000000}"/>
    <cellStyle name="Comma0 14" xfId="23" xr:uid="{00000000-0005-0000-0000-000049000000}"/>
    <cellStyle name="Comma0 15" xfId="24" xr:uid="{00000000-0005-0000-0000-00004A000000}"/>
    <cellStyle name="Comma0 16" xfId="25" xr:uid="{00000000-0005-0000-0000-00004B000000}"/>
    <cellStyle name="Comma0 17" xfId="26" xr:uid="{00000000-0005-0000-0000-00004C000000}"/>
    <cellStyle name="Comma0 18" xfId="27" xr:uid="{00000000-0005-0000-0000-00004D000000}"/>
    <cellStyle name="Comma0 19" xfId="28" xr:uid="{00000000-0005-0000-0000-00004E000000}"/>
    <cellStyle name="Comma0 2" xfId="29" xr:uid="{00000000-0005-0000-0000-00004F000000}"/>
    <cellStyle name="Comma0 20" xfId="30" xr:uid="{00000000-0005-0000-0000-000050000000}"/>
    <cellStyle name="Comma0 21" xfId="31" xr:uid="{00000000-0005-0000-0000-000051000000}"/>
    <cellStyle name="Comma0 22" xfId="32" xr:uid="{00000000-0005-0000-0000-000052000000}"/>
    <cellStyle name="Comma0 3" xfId="33" xr:uid="{00000000-0005-0000-0000-000053000000}"/>
    <cellStyle name="Comma0 4" xfId="34" xr:uid="{00000000-0005-0000-0000-000054000000}"/>
    <cellStyle name="Comma0 5" xfId="35" xr:uid="{00000000-0005-0000-0000-000055000000}"/>
    <cellStyle name="Comma0 6" xfId="36" xr:uid="{00000000-0005-0000-0000-000056000000}"/>
    <cellStyle name="Comma0 7" xfId="37" xr:uid="{00000000-0005-0000-0000-000057000000}"/>
    <cellStyle name="Comma0 8" xfId="38" xr:uid="{00000000-0005-0000-0000-000058000000}"/>
    <cellStyle name="Comma0 9" xfId="39" xr:uid="{00000000-0005-0000-0000-000059000000}"/>
    <cellStyle name="Curren - Style1" xfId="108" xr:uid="{00000000-0005-0000-0000-00005A000000}"/>
    <cellStyle name="Curren - Style3" xfId="109" xr:uid="{00000000-0005-0000-0000-00005B000000}"/>
    <cellStyle name="Currency 11" xfId="169" xr:uid="{00000000-0005-0000-0000-00005C000000}"/>
    <cellStyle name="Currency 12" xfId="40" xr:uid="{00000000-0005-0000-0000-00005D000000}"/>
    <cellStyle name="Currency 15" xfId="41" xr:uid="{00000000-0005-0000-0000-00005E000000}"/>
    <cellStyle name="Currency 16" xfId="42" xr:uid="{00000000-0005-0000-0000-00005F000000}"/>
    <cellStyle name="Currency 17" xfId="43" xr:uid="{00000000-0005-0000-0000-000060000000}"/>
    <cellStyle name="Currency 18" xfId="44" xr:uid="{00000000-0005-0000-0000-000061000000}"/>
    <cellStyle name="Currency 19" xfId="45" xr:uid="{00000000-0005-0000-0000-000062000000}"/>
    <cellStyle name="Currency 2" xfId="63" xr:uid="{00000000-0005-0000-0000-000063000000}"/>
    <cellStyle name="Currency 2 2" xfId="95" xr:uid="{00000000-0005-0000-0000-000064000000}"/>
    <cellStyle name="Currency 2 2 2" xfId="158" xr:uid="{00000000-0005-0000-0000-000065000000}"/>
    <cellStyle name="Currency 2 3" xfId="170" xr:uid="{00000000-0005-0000-0000-000066000000}"/>
    <cellStyle name="Currency 20" xfId="46" xr:uid="{00000000-0005-0000-0000-000067000000}"/>
    <cellStyle name="Currency 21" xfId="47" xr:uid="{00000000-0005-0000-0000-000068000000}"/>
    <cellStyle name="Currency 22" xfId="48" xr:uid="{00000000-0005-0000-0000-000069000000}"/>
    <cellStyle name="Currency 3" xfId="94" xr:uid="{00000000-0005-0000-0000-00006A000000}"/>
    <cellStyle name="Currency 3 2" xfId="171" xr:uid="{00000000-0005-0000-0000-00006B000000}"/>
    <cellStyle name="Currency 4" xfId="60" xr:uid="{00000000-0005-0000-0000-00006C000000}"/>
    <cellStyle name="Currency 4 2" xfId="173" xr:uid="{00000000-0005-0000-0000-00006D000000}"/>
    <cellStyle name="Currency 4 3" xfId="172" xr:uid="{00000000-0005-0000-0000-00006E000000}"/>
    <cellStyle name="Currency 5" xfId="174" xr:uid="{00000000-0005-0000-0000-00006F000000}"/>
    <cellStyle name="Currency 5 2" xfId="175" xr:uid="{00000000-0005-0000-0000-000070000000}"/>
    <cellStyle name="Currency 6" xfId="176" xr:uid="{00000000-0005-0000-0000-000071000000}"/>
    <cellStyle name="Currency0" xfId="110" xr:uid="{00000000-0005-0000-0000-000072000000}"/>
    <cellStyle name="Date" xfId="111" xr:uid="{00000000-0005-0000-0000-000073000000}"/>
    <cellStyle name="Explanatory Text 2" xfId="96" xr:uid="{00000000-0005-0000-0000-000074000000}"/>
    <cellStyle name="Fixed" xfId="112" xr:uid="{00000000-0005-0000-0000-000075000000}"/>
    <cellStyle name="Good 2" xfId="97" xr:uid="{00000000-0005-0000-0000-000076000000}"/>
    <cellStyle name="Grey" xfId="113" xr:uid="{00000000-0005-0000-0000-000077000000}"/>
    <cellStyle name="Header1" xfId="114" xr:uid="{00000000-0005-0000-0000-000078000000}"/>
    <cellStyle name="Header2" xfId="115" xr:uid="{00000000-0005-0000-0000-000079000000}"/>
    <cellStyle name="Heading 1" xfId="49" builtinId="16" customBuiltin="1"/>
    <cellStyle name="Heading 1 2" xfId="116" xr:uid="{00000000-0005-0000-0000-00007B000000}"/>
    <cellStyle name="Heading 2" xfId="50" builtinId="17" customBuiltin="1"/>
    <cellStyle name="Heading 2 2" xfId="117" xr:uid="{00000000-0005-0000-0000-00007D000000}"/>
    <cellStyle name="Heading 3" xfId="51" builtinId="18" customBuiltin="1"/>
    <cellStyle name="Heading 4 2" xfId="98" xr:uid="{00000000-0005-0000-0000-00007F000000}"/>
    <cellStyle name="Input" xfId="52" builtinId="20" customBuiltin="1"/>
    <cellStyle name="Input [yellow]" xfId="118" xr:uid="{00000000-0005-0000-0000-000081000000}"/>
    <cellStyle name="Linked Cell" xfId="55" builtinId="24" customBuiltin="1"/>
    <cellStyle name="Neutral 2" xfId="99" xr:uid="{00000000-0005-0000-0000-000083000000}"/>
    <cellStyle name="no dec" xfId="119" xr:uid="{00000000-0005-0000-0000-000084000000}"/>
    <cellStyle name="Normal" xfId="0" builtinId="0"/>
    <cellStyle name="Normal - Style1" xfId="120" xr:uid="{00000000-0005-0000-0000-000086000000}"/>
    <cellStyle name="Normal 10" xfId="150" xr:uid="{00000000-0005-0000-0000-000087000000}"/>
    <cellStyle name="Normal 11" xfId="151" xr:uid="{00000000-0005-0000-0000-000088000000}"/>
    <cellStyle name="Normal 11 2" xfId="177" xr:uid="{00000000-0005-0000-0000-000089000000}"/>
    <cellStyle name="Normal 12" xfId="152" xr:uid="{00000000-0005-0000-0000-00008A000000}"/>
    <cellStyle name="Normal 12 2" xfId="178" xr:uid="{00000000-0005-0000-0000-00008B000000}"/>
    <cellStyle name="Normal 13" xfId="153" xr:uid="{00000000-0005-0000-0000-00008C000000}"/>
    <cellStyle name="Normal 13 2" xfId="179" xr:uid="{00000000-0005-0000-0000-00008D000000}"/>
    <cellStyle name="Normal 14" xfId="154" xr:uid="{00000000-0005-0000-0000-00008E000000}"/>
    <cellStyle name="Normal 15" xfId="142" xr:uid="{00000000-0005-0000-0000-00008F000000}"/>
    <cellStyle name="Normal 16" xfId="155" xr:uid="{00000000-0005-0000-0000-000090000000}"/>
    <cellStyle name="Normal 17" xfId="140" xr:uid="{00000000-0005-0000-0000-000091000000}"/>
    <cellStyle name="Normal 18" xfId="156" xr:uid="{00000000-0005-0000-0000-000092000000}"/>
    <cellStyle name="Normal 19" xfId="157" xr:uid="{00000000-0005-0000-0000-000093000000}"/>
    <cellStyle name="Normal 2" xfId="61" xr:uid="{00000000-0005-0000-0000-000094000000}"/>
    <cellStyle name="Normal 2 2" xfId="141" xr:uid="{00000000-0005-0000-0000-000095000000}"/>
    <cellStyle name="Normal 2 3" xfId="100" xr:uid="{00000000-0005-0000-0000-000096000000}"/>
    <cellStyle name="Normal 20" xfId="107" xr:uid="{00000000-0005-0000-0000-000097000000}"/>
    <cellStyle name="Normal 21" xfId="66" xr:uid="{00000000-0005-0000-0000-000098000000}"/>
    <cellStyle name="Normal 22" xfId="58" xr:uid="{00000000-0005-0000-0000-000099000000}"/>
    <cellStyle name="Normal 23" xfId="65" xr:uid="{00000000-0005-0000-0000-00009A000000}"/>
    <cellStyle name="Normal 24" xfId="162" xr:uid="{00000000-0005-0000-0000-00009B000000}"/>
    <cellStyle name="Normal 25" xfId="160" xr:uid="{00000000-0005-0000-0000-00009C000000}"/>
    <cellStyle name="Normal 26" xfId="200" xr:uid="{00000000-0005-0000-0000-00009D000000}"/>
    <cellStyle name="Normal 27" xfId="223" xr:uid="{00000000-0005-0000-0000-00009E000000}"/>
    <cellStyle name="Normal 28" xfId="201" xr:uid="{00000000-0005-0000-0000-00009F000000}"/>
    <cellStyle name="Normal 29" xfId="226" xr:uid="{00000000-0005-0000-0000-0000A0000000}"/>
    <cellStyle name="Normal 3" xfId="64" xr:uid="{00000000-0005-0000-0000-0000A1000000}"/>
    <cellStyle name="Normal 3 2" xfId="144" xr:uid="{00000000-0005-0000-0000-0000A2000000}"/>
    <cellStyle name="Normal 3 3" xfId="101" xr:uid="{00000000-0005-0000-0000-0000A3000000}"/>
    <cellStyle name="Normal 3 3 2" xfId="230" xr:uid="{00000000-0005-0000-0000-0000A4000000}"/>
    <cellStyle name="Normal 30" xfId="204" xr:uid="{00000000-0005-0000-0000-0000A5000000}"/>
    <cellStyle name="Normal 31" xfId="225" xr:uid="{00000000-0005-0000-0000-0000A6000000}"/>
    <cellStyle name="Normal 32" xfId="206" xr:uid="{00000000-0005-0000-0000-0000A7000000}"/>
    <cellStyle name="Normal 33" xfId="220" xr:uid="{00000000-0005-0000-0000-0000A8000000}"/>
    <cellStyle name="Normal 34" xfId="208" xr:uid="{00000000-0005-0000-0000-0000A9000000}"/>
    <cellStyle name="Normal 35" xfId="237" xr:uid="{00000000-0005-0000-0000-0000AA000000}"/>
    <cellStyle name="Normal 36" xfId="215" xr:uid="{00000000-0005-0000-0000-0000AB000000}"/>
    <cellStyle name="Normal 37" xfId="210" xr:uid="{00000000-0005-0000-0000-0000AC000000}"/>
    <cellStyle name="Normal 38" xfId="238" xr:uid="{00000000-0005-0000-0000-0000AD000000}"/>
    <cellStyle name="Normal 39" xfId="216" xr:uid="{00000000-0005-0000-0000-0000AE000000}"/>
    <cellStyle name="Normal 4" xfId="145" xr:uid="{00000000-0005-0000-0000-0000AF000000}"/>
    <cellStyle name="Normal 40" xfId="239" xr:uid="{00000000-0005-0000-0000-0000B0000000}"/>
    <cellStyle name="Normal 41" xfId="241" xr:uid="{00000000-0005-0000-0000-0000B1000000}"/>
    <cellStyle name="Normal 42" xfId="236" xr:uid="{00000000-0005-0000-0000-0000B2000000}"/>
    <cellStyle name="Normal 43" xfId="224" xr:uid="{00000000-0005-0000-0000-0000B3000000}"/>
    <cellStyle name="Normal 44" xfId="234" xr:uid="{00000000-0005-0000-0000-0000B4000000}"/>
    <cellStyle name="Normal 45" xfId="235" xr:uid="{00000000-0005-0000-0000-0000B5000000}"/>
    <cellStyle name="Normal 46" xfId="233" xr:uid="{00000000-0005-0000-0000-0000B6000000}"/>
    <cellStyle name="Normal 47" xfId="232" xr:uid="{00000000-0005-0000-0000-0000B7000000}"/>
    <cellStyle name="Normal 48" xfId="203" xr:uid="{00000000-0005-0000-0000-0000B8000000}"/>
    <cellStyle name="Normal 49" xfId="240" xr:uid="{00000000-0005-0000-0000-0000B9000000}"/>
    <cellStyle name="Normal 5" xfId="143" xr:uid="{00000000-0005-0000-0000-0000BA000000}"/>
    <cellStyle name="Normal 50" xfId="227" xr:uid="{00000000-0005-0000-0000-0000BB000000}"/>
    <cellStyle name="Normal 51" xfId="217" xr:uid="{00000000-0005-0000-0000-0000BC000000}"/>
    <cellStyle name="Normal 52" xfId="228" xr:uid="{00000000-0005-0000-0000-0000BD000000}"/>
    <cellStyle name="Normal 53" xfId="229" xr:uid="{00000000-0005-0000-0000-0000BE000000}"/>
    <cellStyle name="Normal 54" xfId="231" xr:uid="{00000000-0005-0000-0000-0000BF000000}"/>
    <cellStyle name="Normal 55" xfId="244" xr:uid="{00000000-0005-0000-0000-0000C0000000}"/>
    <cellStyle name="Normal 56" xfId="254" xr:uid="{00000000-0005-0000-0000-0000C1000000}"/>
    <cellStyle name="Normal 57" xfId="248" xr:uid="{00000000-0005-0000-0000-0000C2000000}"/>
    <cellStyle name="Normal 58" xfId="253" xr:uid="{00000000-0005-0000-0000-0000C3000000}"/>
    <cellStyle name="Normal 59" xfId="247" xr:uid="{00000000-0005-0000-0000-0000C4000000}"/>
    <cellStyle name="Normal 6" xfId="146" xr:uid="{00000000-0005-0000-0000-0000C5000000}"/>
    <cellStyle name="Normal 60" xfId="246" xr:uid="{00000000-0005-0000-0000-0000C6000000}"/>
    <cellStyle name="Normal 61" xfId="250" xr:uid="{00000000-0005-0000-0000-0000C7000000}"/>
    <cellStyle name="Normal 62" xfId="243" xr:uid="{00000000-0005-0000-0000-0000C8000000}"/>
    <cellStyle name="Normal 63" xfId="245" xr:uid="{00000000-0005-0000-0000-0000C9000000}"/>
    <cellStyle name="Normal 64" xfId="252" xr:uid="{00000000-0005-0000-0000-0000CA000000}"/>
    <cellStyle name="Normal 65" xfId="251" xr:uid="{00000000-0005-0000-0000-0000CB000000}"/>
    <cellStyle name="Normal 66" xfId="249" xr:uid="{00000000-0005-0000-0000-0000CC000000}"/>
    <cellStyle name="Normal 67" xfId="242" xr:uid="{00000000-0005-0000-0000-0000CD000000}"/>
    <cellStyle name="Normal 7" xfId="147" xr:uid="{00000000-0005-0000-0000-0000CE000000}"/>
    <cellStyle name="Normal 8" xfId="148" xr:uid="{00000000-0005-0000-0000-0000CF000000}"/>
    <cellStyle name="Normal 9" xfId="149" xr:uid="{00000000-0005-0000-0000-0000D0000000}"/>
    <cellStyle name="Note 2" xfId="102" xr:uid="{00000000-0005-0000-0000-0000D1000000}"/>
    <cellStyle name="Note 2 2" xfId="180" xr:uid="{00000000-0005-0000-0000-0000D2000000}"/>
    <cellStyle name="Note 2 3" xfId="181" xr:uid="{00000000-0005-0000-0000-0000D3000000}"/>
    <cellStyle name="Note 2 4" xfId="182" xr:uid="{00000000-0005-0000-0000-0000D4000000}"/>
    <cellStyle name="Note 2 5" xfId="183" xr:uid="{00000000-0005-0000-0000-0000D5000000}"/>
    <cellStyle name="Note 2 6" xfId="184" xr:uid="{00000000-0005-0000-0000-0000D6000000}"/>
    <cellStyle name="Note 2 7" xfId="185" xr:uid="{00000000-0005-0000-0000-0000D7000000}"/>
    <cellStyle name="Note 3" xfId="186" xr:uid="{00000000-0005-0000-0000-0000D8000000}"/>
    <cellStyle name="Note 4" xfId="187" xr:uid="{00000000-0005-0000-0000-0000D9000000}"/>
    <cellStyle name="Note 5" xfId="188" xr:uid="{00000000-0005-0000-0000-0000DA000000}"/>
    <cellStyle name="Note 6" xfId="189" xr:uid="{00000000-0005-0000-0000-0000DB000000}"/>
    <cellStyle name="Note 7" xfId="190" xr:uid="{00000000-0005-0000-0000-0000DC000000}"/>
    <cellStyle name="Output" xfId="53" builtinId="21" customBuiltin="1"/>
    <cellStyle name="Percen - Style2" xfId="121" xr:uid="{00000000-0005-0000-0000-0000DE000000}"/>
    <cellStyle name="Percent [2]" xfId="122" xr:uid="{00000000-0005-0000-0000-0000DF000000}"/>
    <cellStyle name="Percent 2" xfId="104" xr:uid="{00000000-0005-0000-0000-0000E0000000}"/>
    <cellStyle name="Percent 2 2" xfId="159" xr:uid="{00000000-0005-0000-0000-0000E1000000}"/>
    <cellStyle name="Percent 2 2 2" xfId="191" xr:uid="{00000000-0005-0000-0000-0000E2000000}"/>
    <cellStyle name="Percent 2 3" xfId="192" xr:uid="{00000000-0005-0000-0000-0000E3000000}"/>
    <cellStyle name="Percent 2 4" xfId="193" xr:uid="{00000000-0005-0000-0000-0000E4000000}"/>
    <cellStyle name="Percent 2 5" xfId="194" xr:uid="{00000000-0005-0000-0000-0000E5000000}"/>
    <cellStyle name="Percent 2 6" xfId="195" xr:uid="{00000000-0005-0000-0000-0000E6000000}"/>
    <cellStyle name="Percent 2 7" xfId="196" xr:uid="{00000000-0005-0000-0000-0000E7000000}"/>
    <cellStyle name="Percent 3" xfId="103" xr:uid="{00000000-0005-0000-0000-0000E8000000}"/>
    <cellStyle name="Percent 4" xfId="197" xr:uid="{00000000-0005-0000-0000-0000E9000000}"/>
    <cellStyle name="Percent 4 2" xfId="198" xr:uid="{00000000-0005-0000-0000-0000EA000000}"/>
    <cellStyle name="Percent 5" xfId="199" xr:uid="{00000000-0005-0000-0000-0000EB000000}"/>
    <cellStyle name="Percent.0" xfId="123" xr:uid="{00000000-0005-0000-0000-0000EC000000}"/>
    <cellStyle name="Percent.00" xfId="124" xr:uid="{00000000-0005-0000-0000-0000ED000000}"/>
    <cellStyle name="Style 21" xfId="125" xr:uid="{00000000-0005-0000-0000-0000EE000000}"/>
    <cellStyle name="Style 22" xfId="126" xr:uid="{00000000-0005-0000-0000-0000EF000000}"/>
    <cellStyle name="Style 23" xfId="127" xr:uid="{00000000-0005-0000-0000-0000F0000000}"/>
    <cellStyle name="Style 24" xfId="128" xr:uid="{00000000-0005-0000-0000-0000F1000000}"/>
    <cellStyle name="Style 25" xfId="129" xr:uid="{00000000-0005-0000-0000-0000F2000000}"/>
    <cellStyle name="Style 26" xfId="130" xr:uid="{00000000-0005-0000-0000-0000F3000000}"/>
    <cellStyle name="Style 27" xfId="131" xr:uid="{00000000-0005-0000-0000-0000F4000000}"/>
    <cellStyle name="Style 28" xfId="132" xr:uid="{00000000-0005-0000-0000-0000F5000000}"/>
    <cellStyle name="Style 29" xfId="133" xr:uid="{00000000-0005-0000-0000-0000F6000000}"/>
    <cellStyle name="Style 30" xfId="134" xr:uid="{00000000-0005-0000-0000-0000F7000000}"/>
    <cellStyle name="Style 31" xfId="135" xr:uid="{00000000-0005-0000-0000-0000F8000000}"/>
    <cellStyle name="Style 32" xfId="136" xr:uid="{00000000-0005-0000-0000-0000F9000000}"/>
    <cellStyle name="Style 33" xfId="137" xr:uid="{00000000-0005-0000-0000-0000FA000000}"/>
    <cellStyle name="Title 2" xfId="105" xr:uid="{00000000-0005-0000-0000-0000FB000000}"/>
    <cellStyle name="Total" xfId="57" builtinId="25" customBuiltin="1"/>
    <cellStyle name="Total 2" xfId="138" xr:uid="{00000000-0005-0000-0000-0000FD000000}"/>
    <cellStyle name="Warning Text 2" xfId="106" xr:uid="{00000000-0005-0000-0000-0000FE000000}"/>
    <cellStyle name="weekly" xfId="139" xr:uid="{00000000-0005-0000-0000-0000F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2023 Gaming Taxes</a:t>
            </a:r>
          </a:p>
        </c:rich>
      </c:tx>
      <c:layout>
        <c:manualLayout>
          <c:xMode val="edge"/>
          <c:yMode val="edge"/>
          <c:x val="0.38917997553970674"/>
          <c:y val="3.45394508970836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15192508176797"/>
          <c:y val="0.43585526315789491"/>
          <c:w val="0.40733005119542048"/>
          <c:h val="0.25493421052631571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1418097476481642"/>
                  <c:y val="-0.1435483146843487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7E-4C0F-A3FE-69311879E917}"/>
                </c:ext>
              </c:extLst>
            </c:dLbl>
            <c:dLbl>
              <c:idx val="1"/>
              <c:layout>
                <c:manualLayout>
                  <c:x val="-3.7656266322558473E-3"/>
                  <c:y val="6.49190150573284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7E-4C0F-A3FE-69311879E917}"/>
                </c:ext>
              </c:extLst>
            </c:dLbl>
            <c:dLbl>
              <c:idx val="2"/>
              <c:layout>
                <c:manualLayout>
                  <c:x val="-2.5693494822689227E-2"/>
                  <c:y val="-3.96199405995303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7E-4C0F-A3FE-69311879E917}"/>
                </c:ext>
              </c:extLst>
            </c:dLbl>
            <c:dLbl>
              <c:idx val="5"/>
              <c:layout>
                <c:manualLayout>
                  <c:x val="3.8209832942960147E-2"/>
                  <c:y val="-3.69370769443293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7E-4C0F-A3FE-69311879E917}"/>
                </c:ext>
              </c:extLst>
            </c:dLbl>
            <c:numFmt formatCode="\$#,##0_);\(\$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'2023'!$F$3:$I$3</c:f>
              <c:strCache>
                <c:ptCount val="4"/>
                <c:pt idx="0">
                  <c:v> State of Iowa                     Gaming Tax-21%                 Sports Wagering Tax-6.75% </c:v>
                </c:pt>
                <c:pt idx="1">
                  <c:v> City of Waterloo              Gaming Tax-1.5% </c:v>
                </c:pt>
                <c:pt idx="2">
                  <c:v> Black Hawk County            Gaming tax-0.5% </c:v>
                </c:pt>
                <c:pt idx="3">
                  <c:v>BHCGA                            Gaming Tax-5.75%          Sports Wagering Tax-0.75%</c:v>
                </c:pt>
              </c:strCache>
            </c:strRef>
          </c:cat>
          <c:val>
            <c:numRef>
              <c:f>'2023'!$F$59:$I$59</c:f>
              <c:numCache>
                <c:formatCode>_(* #,##0_);_(* \(#,##0\);_(* "-"??_);_(@_)</c:formatCode>
                <c:ptCount val="4"/>
                <c:pt idx="0">
                  <c:v>18854660.75</c:v>
                </c:pt>
                <c:pt idx="1">
                  <c:v>1371955.5599999998</c:v>
                </c:pt>
                <c:pt idx="2">
                  <c:v>731709.61</c:v>
                </c:pt>
                <c:pt idx="3">
                  <c:v>5294510.53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7E-4C0F-A3FE-69311879E9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792961481908998"/>
          <c:y val="0.33804989185735945"/>
          <c:w val="0.2595157961275783"/>
          <c:h val="0.4199647478082835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0</xdr:row>
      <xdr:rowOff>0</xdr:rowOff>
    </xdr:from>
    <xdr:to>
      <xdr:col>15</xdr:col>
      <xdr:colOff>438150</xdr:colOff>
      <xdr:row>40</xdr:row>
      <xdr:rowOff>19050</xdr:rowOff>
    </xdr:to>
    <xdr:graphicFrame macro="">
      <xdr:nvGraphicFramePr>
        <xdr:cNvPr id="2065" name="Chart 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0.2687</cdr:x>
      <cdr:y>0.84745</cdr:y>
    </cdr:from>
    <cdr:to>
      <cdr:x>0.76643</cdr:x>
      <cdr:y>0.93941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9886" y="4918997"/>
          <a:ext cx="4532357" cy="5334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950" b="1" i="0" u="none" strike="noStrike" baseline="0">
              <a:solidFill>
                <a:srgbClr val="000000"/>
              </a:solidFill>
              <a:latin typeface="Arial"/>
              <a:cs typeface="Arial"/>
            </a:rPr>
            <a:t>$26.3 Million Total Taxes Paid </a:t>
          </a:r>
        </a:p>
        <a:p xmlns:a="http://schemas.openxmlformats.org/drawingml/2006/main"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0.41886</cdr:x>
      <cdr:y>0.13337</cdr:y>
    </cdr:from>
    <cdr:to>
      <cdr:x>0.55789</cdr:x>
      <cdr:y>0.33033</cdr:y>
    </cdr:to>
    <cdr:pic>
      <cdr:nvPicPr>
        <cdr:cNvPr id="3075" name="Picture 3" descr="headerLogo">
          <a:extLst xmlns:a="http://schemas.openxmlformats.org/drawingml/2006/main">
            <a:ext uri="{FF2B5EF4-FFF2-40B4-BE49-F238E27FC236}">
              <a16:creationId xmlns:a16="http://schemas.microsoft.com/office/drawing/2014/main" id="{D4C42BF1-BCE1-6F87-2860-33E87CF2768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20001" r="20000" b="987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7252" y="776822"/>
          <a:ext cx="1265996" cy="114252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howard\Local%20Settings\Temporary%20Internet%20Files\OLK3E\tax%20we%201017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ort to market share"/>
      <sheetName val="Instructions"/>
      <sheetName val="Tax return"/>
      <sheetName val="Tax return support"/>
      <sheetName val="this month"/>
      <sheetName val="Tax payments"/>
      <sheetName val="TaxJournalEntry"/>
      <sheetName val="Tax adjustments"/>
      <sheetName val="data"/>
      <sheetName val="DROPS"/>
    </sheetNames>
    <sheetDataSet>
      <sheetData sheetId="0" refreshError="1"/>
      <sheetData sheetId="1" refreshError="1">
        <row r="13">
          <cell r="E13" t="str">
            <v>both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"/>
  <sheetViews>
    <sheetView tabSelected="1" workbookViewId="0">
      <selection activeCell="U6" sqref="U6"/>
    </sheetView>
  </sheetViews>
  <sheetFormatPr defaultRowHeight="12.75" x14ac:dyDescent="0.2"/>
  <sheetData/>
  <phoneticPr fontId="0" type="noConversion"/>
  <pageMargins left="0.75" right="0.75" top="1" bottom="1" header="0.5" footer="0.5"/>
  <pageSetup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N61"/>
  <sheetViews>
    <sheetView workbookViewId="0">
      <pane xSplit="2" ySplit="3" topLeftCell="C44" activePane="bottomRight" state="frozen"/>
      <selection pane="topRight" activeCell="E1" sqref="E1"/>
      <selection pane="bottomLeft" activeCell="A4" sqref="A4"/>
      <selection pane="bottomRight" activeCell="L64" sqref="L64"/>
    </sheetView>
  </sheetViews>
  <sheetFormatPr defaultRowHeight="12.75" x14ac:dyDescent="0.2"/>
  <cols>
    <col min="1" max="1" width="15.5703125" bestFit="1" customWidth="1"/>
    <col min="2" max="2" width="14.85546875" customWidth="1"/>
    <col min="3" max="4" width="15" bestFit="1" customWidth="1"/>
    <col min="5" max="6" width="11.28515625" customWidth="1"/>
    <col min="7" max="8" width="11.85546875" bestFit="1" customWidth="1"/>
    <col min="9" max="9" width="10.28515625" bestFit="1" customWidth="1"/>
    <col min="10" max="10" width="11.28515625" bestFit="1" customWidth="1"/>
    <col min="11" max="12" width="11.28515625" customWidth="1"/>
    <col min="13" max="13" width="10.85546875" customWidth="1"/>
    <col min="14" max="14" width="13.140625" bestFit="1" customWidth="1"/>
  </cols>
  <sheetData>
    <row r="1" spans="1:14" x14ac:dyDescent="0.2">
      <c r="A1" s="2"/>
      <c r="B1" s="3"/>
      <c r="C1" s="4"/>
      <c r="D1" s="5"/>
      <c r="E1" s="5"/>
      <c r="F1" s="5"/>
      <c r="G1" s="4"/>
      <c r="H1" s="4"/>
      <c r="I1" s="4"/>
    </row>
    <row r="2" spans="1:14" x14ac:dyDescent="0.2">
      <c r="A2" s="4"/>
      <c r="B2" s="41" t="s">
        <v>4</v>
      </c>
      <c r="C2" s="41"/>
      <c r="D2" s="41"/>
      <c r="E2" s="41"/>
      <c r="F2" s="41"/>
      <c r="G2" s="41"/>
      <c r="H2" s="41"/>
      <c r="I2" s="41"/>
      <c r="M2" s="42" t="s">
        <v>8</v>
      </c>
      <c r="N2" s="42"/>
    </row>
    <row r="3" spans="1:14" ht="76.5" x14ac:dyDescent="0.2">
      <c r="A3" s="6" t="s">
        <v>3</v>
      </c>
      <c r="B3" s="7" t="s">
        <v>5</v>
      </c>
      <c r="C3" s="7" t="s">
        <v>1</v>
      </c>
      <c r="D3" s="7" t="s">
        <v>6</v>
      </c>
      <c r="E3" s="7" t="s">
        <v>7</v>
      </c>
      <c r="F3" s="7" t="s">
        <v>29</v>
      </c>
      <c r="G3" s="7" t="s">
        <v>30</v>
      </c>
      <c r="H3" s="7" t="s">
        <v>32</v>
      </c>
      <c r="I3" s="40" t="s">
        <v>31</v>
      </c>
      <c r="M3" s="1" t="s">
        <v>0</v>
      </c>
      <c r="N3" s="1" t="s">
        <v>2</v>
      </c>
    </row>
    <row r="4" spans="1:14" x14ac:dyDescent="0.2">
      <c r="A4" s="19">
        <v>44927</v>
      </c>
      <c r="B4" s="12">
        <v>479886.661892</v>
      </c>
      <c r="C4" s="12">
        <v>91360.320000000007</v>
      </c>
      <c r="D4" s="12">
        <v>2284.0100000000002</v>
      </c>
      <c r="E4" s="12">
        <v>913.6</v>
      </c>
      <c r="F4" s="18"/>
      <c r="G4" s="12">
        <v>6852.03</v>
      </c>
      <c r="H4" s="12">
        <v>3654.41</v>
      </c>
      <c r="I4" s="12">
        <v>26266.09</v>
      </c>
    </row>
    <row r="5" spans="1:14" x14ac:dyDescent="0.2">
      <c r="A5" s="19">
        <v>44934</v>
      </c>
      <c r="B5" s="12">
        <v>1723358.215422</v>
      </c>
      <c r="C5" s="12">
        <v>335216.77</v>
      </c>
      <c r="D5" s="12">
        <v>8380.42</v>
      </c>
      <c r="E5" s="12">
        <v>3352.17</v>
      </c>
      <c r="F5" s="12"/>
      <c r="G5" s="12">
        <v>25141.260000000002</v>
      </c>
      <c r="H5" s="12">
        <v>13408.67</v>
      </c>
      <c r="I5" s="12">
        <v>96374.810000000012</v>
      </c>
    </row>
    <row r="6" spans="1:14" x14ac:dyDescent="0.2">
      <c r="A6" s="19">
        <v>44941</v>
      </c>
      <c r="B6" s="12">
        <v>1994619.0659720001</v>
      </c>
      <c r="C6" s="12">
        <v>389210.06</v>
      </c>
      <c r="D6" s="12">
        <v>9730.25</v>
      </c>
      <c r="E6" s="12">
        <v>3892.1</v>
      </c>
      <c r="F6" s="12"/>
      <c r="G6" s="12">
        <v>29190.75</v>
      </c>
      <c r="H6" s="12">
        <v>15568.4</v>
      </c>
      <c r="I6" s="12">
        <v>111897.89000000001</v>
      </c>
    </row>
    <row r="7" spans="1:14" x14ac:dyDescent="0.2">
      <c r="A7" s="19">
        <v>44948</v>
      </c>
      <c r="B7" s="12">
        <v>1763737.1970519999</v>
      </c>
      <c r="C7" s="12">
        <v>343135.84</v>
      </c>
      <c r="D7" s="12">
        <v>8578.4</v>
      </c>
      <c r="E7" s="12">
        <v>3431.36</v>
      </c>
      <c r="F7" s="12"/>
      <c r="G7" s="12">
        <v>25735.199999999997</v>
      </c>
      <c r="H7" s="12">
        <v>13725.43</v>
      </c>
      <c r="I7" s="12">
        <v>98651.550000000017</v>
      </c>
    </row>
    <row r="8" spans="1:14" x14ac:dyDescent="0.2">
      <c r="A8" s="19">
        <v>44955</v>
      </c>
      <c r="B8" s="12">
        <v>1570139.8365830001</v>
      </c>
      <c r="C8" s="12">
        <v>305388.66000000003</v>
      </c>
      <c r="D8" s="12">
        <v>7634.72</v>
      </c>
      <c r="E8" s="12">
        <v>3053.89</v>
      </c>
      <c r="F8" s="12"/>
      <c r="G8" s="12">
        <v>22904.15</v>
      </c>
      <c r="H8" s="12">
        <v>12215.55</v>
      </c>
      <c r="I8" s="12">
        <v>87799.23000000001</v>
      </c>
    </row>
    <row r="9" spans="1:14" x14ac:dyDescent="0.2">
      <c r="A9" s="19">
        <v>44962</v>
      </c>
      <c r="B9" s="12">
        <v>2167643.5302539999</v>
      </c>
      <c r="C9" s="12">
        <v>416724.23</v>
      </c>
      <c r="D9" s="12">
        <v>10418.11</v>
      </c>
      <c r="E9" s="12">
        <v>4167.24</v>
      </c>
      <c r="F9" s="12"/>
      <c r="G9" s="12">
        <v>31254.32</v>
      </c>
      <c r="H9" s="12">
        <v>16668.97</v>
      </c>
      <c r="I9" s="12">
        <v>119808.21</v>
      </c>
    </row>
    <row r="10" spans="1:14" x14ac:dyDescent="0.2">
      <c r="A10" s="19">
        <v>44969</v>
      </c>
      <c r="B10" s="12">
        <v>2016249.2881799999</v>
      </c>
      <c r="C10" s="12">
        <v>389774.23</v>
      </c>
      <c r="D10" s="12">
        <v>9744.36</v>
      </c>
      <c r="E10" s="12">
        <v>3897.74</v>
      </c>
      <c r="F10" s="12"/>
      <c r="G10" s="12">
        <v>29233.07</v>
      </c>
      <c r="H10" s="12">
        <v>15590.97</v>
      </c>
      <c r="I10" s="12">
        <v>112060.09000000001</v>
      </c>
    </row>
    <row r="11" spans="1:14" x14ac:dyDescent="0.2">
      <c r="A11" s="19">
        <v>44976</v>
      </c>
      <c r="B11" s="12">
        <v>2081922.6798409999</v>
      </c>
      <c r="C11" s="12">
        <v>402812.24</v>
      </c>
      <c r="D11" s="12">
        <v>10070.31</v>
      </c>
      <c r="E11" s="12">
        <v>4028.12</v>
      </c>
      <c r="F11" s="12"/>
      <c r="G11" s="12">
        <v>30210.92</v>
      </c>
      <c r="H11" s="12">
        <v>16112.49</v>
      </c>
      <c r="I11" s="12">
        <v>115808.51000000001</v>
      </c>
    </row>
    <row r="12" spans="1:14" x14ac:dyDescent="0.2">
      <c r="A12" s="19">
        <v>44983</v>
      </c>
      <c r="B12" s="12">
        <v>1948950.746021</v>
      </c>
      <c r="C12" s="12">
        <v>377623.41000000003</v>
      </c>
      <c r="D12" s="12">
        <v>9440.59</v>
      </c>
      <c r="E12" s="12">
        <v>3776.23</v>
      </c>
      <c r="F12" s="12"/>
      <c r="G12" s="12">
        <v>28321.759999999998</v>
      </c>
      <c r="H12" s="12">
        <v>15104.94</v>
      </c>
      <c r="I12" s="12">
        <v>108566.73</v>
      </c>
    </row>
    <row r="13" spans="1:14" x14ac:dyDescent="0.2">
      <c r="A13" s="19">
        <v>44990</v>
      </c>
      <c r="B13" s="12">
        <v>2233289.7897910001</v>
      </c>
      <c r="C13" s="12">
        <v>431772.36</v>
      </c>
      <c r="D13" s="12">
        <v>10794.31</v>
      </c>
      <c r="E13" s="12">
        <v>4317.72</v>
      </c>
      <c r="F13" s="12"/>
      <c r="G13" s="12">
        <v>32382.93</v>
      </c>
      <c r="H13" s="12">
        <v>17270.89</v>
      </c>
      <c r="I13" s="12">
        <v>124134.54</v>
      </c>
    </row>
    <row r="14" spans="1:14" x14ac:dyDescent="0.2">
      <c r="A14" s="19">
        <v>44997</v>
      </c>
      <c r="B14" s="12">
        <v>1894494.865519</v>
      </c>
      <c r="C14" s="12">
        <v>368911.01</v>
      </c>
      <c r="D14" s="12">
        <v>9222.7800000000007</v>
      </c>
      <c r="E14" s="12">
        <v>3689.11</v>
      </c>
      <c r="F14" s="12"/>
      <c r="G14" s="12">
        <v>27668.32</v>
      </c>
      <c r="H14" s="12">
        <v>14756.44</v>
      </c>
      <c r="I14" s="12">
        <v>106061.91</v>
      </c>
    </row>
    <row r="15" spans="1:14" x14ac:dyDescent="0.2">
      <c r="A15" s="19">
        <v>45004</v>
      </c>
      <c r="B15" s="12">
        <v>1988318.9116489999</v>
      </c>
      <c r="C15" s="12">
        <v>387108.14</v>
      </c>
      <c r="D15" s="12">
        <v>9677.7000000000007</v>
      </c>
      <c r="E15" s="12">
        <v>3871.08</v>
      </c>
      <c r="F15" s="12"/>
      <c r="G15" s="12">
        <v>29033.109999999997</v>
      </c>
      <c r="H15" s="12">
        <v>15484.33</v>
      </c>
      <c r="I15" s="12">
        <v>111293.57</v>
      </c>
    </row>
    <row r="16" spans="1:14" x14ac:dyDescent="0.2">
      <c r="A16" s="19">
        <v>45011</v>
      </c>
      <c r="B16" s="12">
        <v>1846342.6764080001</v>
      </c>
      <c r="C16" s="12">
        <v>358949.05</v>
      </c>
      <c r="D16" s="12">
        <v>8973.73</v>
      </c>
      <c r="E16" s="12">
        <v>3589.49</v>
      </c>
      <c r="F16" s="12"/>
      <c r="G16" s="12">
        <v>26921.18</v>
      </c>
      <c r="H16" s="12">
        <v>14357.96</v>
      </c>
      <c r="I16" s="12">
        <v>103197.84000000001</v>
      </c>
    </row>
    <row r="17" spans="1:9" x14ac:dyDescent="0.2">
      <c r="A17" s="19">
        <v>45018</v>
      </c>
      <c r="B17" s="12">
        <v>1972512.3427609999</v>
      </c>
      <c r="C17" s="12">
        <v>382069.23</v>
      </c>
      <c r="D17" s="12">
        <v>9551.73</v>
      </c>
      <c r="E17" s="12">
        <v>3820.69</v>
      </c>
      <c r="F17" s="12"/>
      <c r="G17" s="12">
        <v>28655.19</v>
      </c>
      <c r="H17" s="12">
        <v>15282.77</v>
      </c>
      <c r="I17" s="12">
        <v>109844.90000000001</v>
      </c>
    </row>
    <row r="18" spans="1:9" x14ac:dyDescent="0.2">
      <c r="A18" s="19">
        <v>45025</v>
      </c>
      <c r="B18" s="12">
        <v>1741464.4348480001</v>
      </c>
      <c r="C18" s="12">
        <v>341376.61</v>
      </c>
      <c r="D18" s="12">
        <v>8534.42</v>
      </c>
      <c r="E18" s="12">
        <v>3413.77</v>
      </c>
      <c r="F18" s="12"/>
      <c r="G18" s="12">
        <v>25603.25</v>
      </c>
      <c r="H18" s="12">
        <v>13655.06</v>
      </c>
      <c r="I18" s="12">
        <v>98145.77</v>
      </c>
    </row>
    <row r="19" spans="1:9" x14ac:dyDescent="0.2">
      <c r="A19" s="19">
        <v>45032</v>
      </c>
      <c r="B19" s="12">
        <v>1741350.1550410001</v>
      </c>
      <c r="C19" s="12">
        <v>339554.32</v>
      </c>
      <c r="D19" s="12">
        <v>8488.86</v>
      </c>
      <c r="E19" s="12">
        <v>3395.54</v>
      </c>
      <c r="F19" s="12"/>
      <c r="G19" s="12">
        <v>25466.58</v>
      </c>
      <c r="H19" s="12">
        <v>13582.17</v>
      </c>
      <c r="I19" s="12">
        <v>97621.85</v>
      </c>
    </row>
    <row r="20" spans="1:9" x14ac:dyDescent="0.2">
      <c r="A20" s="19">
        <v>45039</v>
      </c>
      <c r="B20" s="12">
        <v>1967095.3951319999</v>
      </c>
      <c r="C20" s="12">
        <v>383590.33</v>
      </c>
      <c r="D20" s="12">
        <v>9589.76</v>
      </c>
      <c r="E20" s="12">
        <v>3835.9</v>
      </c>
      <c r="F20" s="12"/>
      <c r="G20" s="12">
        <v>28769.280000000002</v>
      </c>
      <c r="H20" s="12">
        <v>15343.61</v>
      </c>
      <c r="I20" s="12">
        <v>110282.22</v>
      </c>
    </row>
    <row r="21" spans="1:9" x14ac:dyDescent="0.2">
      <c r="A21" s="19">
        <v>45046</v>
      </c>
      <c r="B21" s="12">
        <v>1873083.557975</v>
      </c>
      <c r="C21" s="12">
        <v>364960.29</v>
      </c>
      <c r="D21" s="12">
        <v>9124.01</v>
      </c>
      <c r="E21" s="12">
        <v>3649.6</v>
      </c>
      <c r="F21" s="14"/>
      <c r="G21" s="12">
        <v>27372.02</v>
      </c>
      <c r="H21" s="12">
        <v>14598.41</v>
      </c>
      <c r="I21" s="12">
        <v>104926.08000000002</v>
      </c>
    </row>
    <row r="22" spans="1:9" x14ac:dyDescent="0.2">
      <c r="A22" s="19">
        <v>45053</v>
      </c>
      <c r="B22" s="12">
        <v>1869758.6095439999</v>
      </c>
      <c r="C22" s="12">
        <v>365298.33999999997</v>
      </c>
      <c r="D22" s="12">
        <v>9132.4599999999991</v>
      </c>
      <c r="E22" s="12">
        <v>3652.98</v>
      </c>
      <c r="F22" s="17"/>
      <c r="G22" s="12">
        <v>27397.38</v>
      </c>
      <c r="H22" s="12">
        <v>14611.93</v>
      </c>
      <c r="I22" s="12">
        <v>105023.26000000001</v>
      </c>
    </row>
    <row r="23" spans="1:9" x14ac:dyDescent="0.2">
      <c r="A23" s="19">
        <v>45060</v>
      </c>
      <c r="B23" s="12">
        <v>1764613.8914410002</v>
      </c>
      <c r="C23" s="12">
        <v>344426.51</v>
      </c>
      <c r="D23" s="12">
        <v>8610.66</v>
      </c>
      <c r="E23" s="12">
        <v>3444.27</v>
      </c>
      <c r="F23" s="17"/>
      <c r="G23" s="12">
        <v>25831.980000000003</v>
      </c>
      <c r="H23" s="12">
        <v>13777.06</v>
      </c>
      <c r="I23" s="12">
        <v>99022.61</v>
      </c>
    </row>
    <row r="24" spans="1:9" x14ac:dyDescent="0.2">
      <c r="A24" s="19">
        <v>45067</v>
      </c>
      <c r="B24" s="12">
        <v>1702844.6545899999</v>
      </c>
      <c r="C24" s="12">
        <v>332492.25</v>
      </c>
      <c r="D24" s="12">
        <v>8312.31</v>
      </c>
      <c r="E24" s="12">
        <v>3324.92</v>
      </c>
      <c r="F24" s="13"/>
      <c r="G24" s="12">
        <v>24936.920000000002</v>
      </c>
      <c r="H24" s="12">
        <v>13299.69</v>
      </c>
      <c r="I24" s="12">
        <v>95591.520000000019</v>
      </c>
    </row>
    <row r="25" spans="1:9" x14ac:dyDescent="0.2">
      <c r="A25" s="19">
        <v>45074</v>
      </c>
      <c r="B25" s="12">
        <v>1640429.962238</v>
      </c>
      <c r="C25" s="12">
        <v>320251.25</v>
      </c>
      <c r="D25" s="12">
        <v>8006.28</v>
      </c>
      <c r="E25" s="12">
        <v>3202.51</v>
      </c>
      <c r="F25" s="17"/>
      <c r="G25" s="12">
        <v>24018.839999999997</v>
      </c>
      <c r="H25" s="12">
        <v>12810.05</v>
      </c>
      <c r="I25" s="12">
        <v>92072.23000000001</v>
      </c>
    </row>
    <row r="26" spans="1:9" x14ac:dyDescent="0.2">
      <c r="A26" s="19">
        <v>45081</v>
      </c>
      <c r="B26" s="12">
        <v>1773507.011073</v>
      </c>
      <c r="C26" s="12">
        <v>345644.45</v>
      </c>
      <c r="D26" s="12">
        <v>8641.11</v>
      </c>
      <c r="E26" s="12">
        <v>3456.44</v>
      </c>
      <c r="F26" s="15"/>
      <c r="G26" s="12">
        <v>25923.329999999998</v>
      </c>
      <c r="H26" s="12">
        <v>13825.78</v>
      </c>
      <c r="I26" s="12">
        <v>99372.77</v>
      </c>
    </row>
    <row r="27" spans="1:9" x14ac:dyDescent="0.2">
      <c r="A27" s="19">
        <v>45088</v>
      </c>
      <c r="B27" s="12">
        <v>1748218.7408050001</v>
      </c>
      <c r="C27" s="12">
        <v>341172.87</v>
      </c>
      <c r="D27" s="12">
        <v>8529.32</v>
      </c>
      <c r="E27" s="12">
        <v>3411.73</v>
      </c>
      <c r="F27" s="15"/>
      <c r="G27" s="12">
        <v>25587.96</v>
      </c>
      <c r="H27" s="12">
        <v>13646.91</v>
      </c>
      <c r="I27" s="12">
        <v>98087.19</v>
      </c>
    </row>
    <row r="28" spans="1:9" x14ac:dyDescent="0.2">
      <c r="A28" s="19">
        <v>45095</v>
      </c>
      <c r="B28" s="12">
        <v>1892922.2432299999</v>
      </c>
      <c r="C28" s="12">
        <v>370485.05</v>
      </c>
      <c r="D28" s="12">
        <v>9262.1299999999992</v>
      </c>
      <c r="E28" s="12">
        <v>3704.85</v>
      </c>
      <c r="F28" s="17"/>
      <c r="G28" s="12">
        <v>27786.38</v>
      </c>
      <c r="H28" s="12">
        <v>14819.4</v>
      </c>
      <c r="I28" s="12">
        <v>106514.44</v>
      </c>
    </row>
    <row r="29" spans="1:9" x14ac:dyDescent="0.2">
      <c r="A29" s="19">
        <v>45102</v>
      </c>
      <c r="B29" s="12">
        <v>1700319.1800840001</v>
      </c>
      <c r="C29" s="12">
        <v>331651.51</v>
      </c>
      <c r="D29" s="12">
        <v>8291.2900000000009</v>
      </c>
      <c r="E29" s="12">
        <v>3316.52</v>
      </c>
      <c r="F29" s="17"/>
      <c r="G29" s="12">
        <v>24873.870000000003</v>
      </c>
      <c r="H29" s="12">
        <v>13266.06</v>
      </c>
      <c r="I29" s="12">
        <v>95349.8</v>
      </c>
    </row>
    <row r="30" spans="1:9" x14ac:dyDescent="0.2">
      <c r="A30" s="19">
        <v>45107</v>
      </c>
      <c r="B30" s="12">
        <v>1169271.851339</v>
      </c>
      <c r="C30" s="12">
        <v>226917.74</v>
      </c>
      <c r="D30" s="12">
        <v>5672.94</v>
      </c>
      <c r="E30" s="12">
        <v>2269.1799999999998</v>
      </c>
      <c r="F30" s="17"/>
      <c r="G30" s="12">
        <v>17018.830000000002</v>
      </c>
      <c r="H30" s="12">
        <v>9076.7099999999991</v>
      </c>
      <c r="I30" s="12">
        <v>65238.85</v>
      </c>
    </row>
    <row r="31" spans="1:9" x14ac:dyDescent="0.2">
      <c r="A31" s="19">
        <v>45109</v>
      </c>
      <c r="B31" s="12">
        <v>591616.53</v>
      </c>
      <c r="C31" s="12">
        <v>17320.990000000002</v>
      </c>
      <c r="D31" s="12">
        <v>2886.83</v>
      </c>
      <c r="E31" s="12">
        <v>1154.73</v>
      </c>
      <c r="F31" s="17"/>
      <c r="G31" s="12">
        <v>8660.48</v>
      </c>
      <c r="H31" s="12">
        <v>4618.93</v>
      </c>
      <c r="I31" s="12">
        <v>33198.560000000005</v>
      </c>
    </row>
    <row r="32" spans="1:9" x14ac:dyDescent="0.2">
      <c r="A32" s="19">
        <v>45116</v>
      </c>
      <c r="B32" s="12">
        <v>2004938.34</v>
      </c>
      <c r="C32" s="12">
        <v>134889.54</v>
      </c>
      <c r="D32" s="12">
        <v>9626.4599999999991</v>
      </c>
      <c r="E32" s="12">
        <v>3850.59</v>
      </c>
      <c r="F32" s="17"/>
      <c r="G32" s="12">
        <v>28879.39</v>
      </c>
      <c r="H32" s="12">
        <v>15402.34</v>
      </c>
      <c r="I32" s="12">
        <v>110704.31</v>
      </c>
    </row>
    <row r="33" spans="1:9" x14ac:dyDescent="0.2">
      <c r="A33" s="19">
        <v>45123</v>
      </c>
      <c r="B33" s="12">
        <v>1637986.2999999998</v>
      </c>
      <c r="C33" s="12">
        <v>266936.36</v>
      </c>
      <c r="D33" s="12">
        <v>7876.84</v>
      </c>
      <c r="E33" s="12">
        <v>3150.74</v>
      </c>
      <c r="F33" s="17"/>
      <c r="G33" s="12">
        <v>23630.52</v>
      </c>
      <c r="H33" s="12">
        <v>12602.94</v>
      </c>
      <c r="I33" s="12">
        <v>90583.63</v>
      </c>
    </row>
    <row r="34" spans="1:9" x14ac:dyDescent="0.2">
      <c r="A34" s="19">
        <v>45130</v>
      </c>
      <c r="B34" s="12">
        <v>1768184.37</v>
      </c>
      <c r="C34" s="12">
        <v>339621.5</v>
      </c>
      <c r="D34" s="12">
        <v>8490.5400000000009</v>
      </c>
      <c r="E34" s="12">
        <v>3396.22</v>
      </c>
      <c r="F34" s="17"/>
      <c r="G34" s="12">
        <v>25471.620000000003</v>
      </c>
      <c r="H34" s="12">
        <v>13584.86</v>
      </c>
      <c r="I34" s="12">
        <v>97641.17</v>
      </c>
    </row>
    <row r="35" spans="1:9" x14ac:dyDescent="0.2">
      <c r="A35" s="19">
        <v>45137</v>
      </c>
      <c r="B35" s="12">
        <v>1518858.91</v>
      </c>
      <c r="C35" s="12">
        <v>290087.18</v>
      </c>
      <c r="D35" s="12">
        <v>7252.18</v>
      </c>
      <c r="E35" s="12">
        <v>2900.87</v>
      </c>
      <c r="F35" s="17"/>
      <c r="G35" s="12">
        <v>21756.54</v>
      </c>
      <c r="H35" s="12">
        <v>11603.49</v>
      </c>
      <c r="I35" s="12">
        <v>83400.05</v>
      </c>
    </row>
    <row r="36" spans="1:9" x14ac:dyDescent="0.2">
      <c r="A36" s="19">
        <v>45144</v>
      </c>
      <c r="B36" s="12">
        <v>1702507.83</v>
      </c>
      <c r="C36" s="12">
        <v>328076.17</v>
      </c>
      <c r="D36" s="12">
        <v>8201.9</v>
      </c>
      <c r="E36" s="12">
        <v>3280.76</v>
      </c>
      <c r="F36" s="17"/>
      <c r="G36" s="12">
        <v>24605.71</v>
      </c>
      <c r="H36" s="12">
        <v>13123.05</v>
      </c>
      <c r="I36" s="12">
        <v>94321.890000000014</v>
      </c>
    </row>
    <row r="37" spans="1:9" x14ac:dyDescent="0.2">
      <c r="A37" s="19">
        <v>45151</v>
      </c>
      <c r="B37" s="12">
        <v>1800119.8900000001</v>
      </c>
      <c r="C37" s="12">
        <v>347619.32</v>
      </c>
      <c r="D37" s="12">
        <v>8690.48</v>
      </c>
      <c r="E37" s="12">
        <v>3476.19</v>
      </c>
      <c r="F37" s="17"/>
      <c r="G37" s="12">
        <v>26071.45</v>
      </c>
      <c r="H37" s="12">
        <v>13904.77</v>
      </c>
      <c r="I37" s="12">
        <v>99940.540000000008</v>
      </c>
    </row>
    <row r="38" spans="1:9" x14ac:dyDescent="0.2">
      <c r="A38" s="19">
        <v>45158</v>
      </c>
      <c r="B38" s="12">
        <v>1630942.9949999999</v>
      </c>
      <c r="C38" s="12">
        <v>311977.19</v>
      </c>
      <c r="D38" s="12">
        <v>7799.43</v>
      </c>
      <c r="E38" s="12">
        <v>3119.77</v>
      </c>
      <c r="F38" s="17"/>
      <c r="G38" s="12">
        <v>23398.29</v>
      </c>
      <c r="H38" s="12">
        <v>12479.09</v>
      </c>
      <c r="I38" s="12">
        <v>89693.430000000008</v>
      </c>
    </row>
    <row r="39" spans="1:9" x14ac:dyDescent="0.2">
      <c r="A39" s="19">
        <v>45165</v>
      </c>
      <c r="B39" s="12">
        <v>1573494.94</v>
      </c>
      <c r="C39" s="12">
        <v>302876.78000000003</v>
      </c>
      <c r="D39" s="12">
        <v>7571.92</v>
      </c>
      <c r="E39" s="12">
        <v>3028.77</v>
      </c>
      <c r="F39" s="17"/>
      <c r="G39" s="12">
        <v>22715.760000000002</v>
      </c>
      <c r="H39" s="12">
        <v>12115.07</v>
      </c>
      <c r="I39" s="12">
        <v>87077.07</v>
      </c>
    </row>
    <row r="40" spans="1:9" x14ac:dyDescent="0.2">
      <c r="A40" s="19">
        <v>45172</v>
      </c>
      <c r="B40" s="12">
        <v>1864954.125</v>
      </c>
      <c r="C40" s="12">
        <v>357819.88</v>
      </c>
      <c r="D40" s="12">
        <v>8945.5</v>
      </c>
      <c r="E40" s="12">
        <v>3578.2</v>
      </c>
      <c r="F40" s="17"/>
      <c r="G40" s="12">
        <v>26836.49</v>
      </c>
      <c r="H40" s="12">
        <v>14312.8</v>
      </c>
      <c r="I40" s="12">
        <v>102873.20999999999</v>
      </c>
    </row>
    <row r="41" spans="1:9" x14ac:dyDescent="0.2">
      <c r="A41" s="19">
        <v>45179</v>
      </c>
      <c r="B41" s="12">
        <v>1780639.6</v>
      </c>
      <c r="C41" s="12">
        <v>339328.05</v>
      </c>
      <c r="D41" s="12">
        <v>8483.2000000000007</v>
      </c>
      <c r="E41" s="12">
        <v>3393.28</v>
      </c>
      <c r="F41" s="17"/>
      <c r="G41" s="12">
        <v>25449.589999999997</v>
      </c>
      <c r="H41" s="12">
        <v>13573.12</v>
      </c>
      <c r="I41" s="12">
        <v>97556.800000000017</v>
      </c>
    </row>
    <row r="42" spans="1:9" x14ac:dyDescent="0.2">
      <c r="A42" s="19">
        <v>45186</v>
      </c>
      <c r="B42" s="12">
        <v>1644662.97</v>
      </c>
      <c r="C42" s="12">
        <v>315494.53000000003</v>
      </c>
      <c r="D42" s="12">
        <v>7887.36</v>
      </c>
      <c r="E42" s="12">
        <v>3154.95</v>
      </c>
      <c r="F42" s="17"/>
      <c r="G42" s="12">
        <v>23662.09</v>
      </c>
      <c r="H42" s="12">
        <v>12619.78</v>
      </c>
      <c r="I42" s="12">
        <v>90704.67</v>
      </c>
    </row>
    <row r="43" spans="1:9" x14ac:dyDescent="0.2">
      <c r="A43" s="19">
        <v>45193</v>
      </c>
      <c r="B43" s="12">
        <v>1647473.6400000001</v>
      </c>
      <c r="C43" s="12">
        <v>314015.06</v>
      </c>
      <c r="D43" s="12">
        <v>7850.38</v>
      </c>
      <c r="E43" s="12">
        <v>3140.15</v>
      </c>
      <c r="F43" s="17"/>
      <c r="G43" s="12">
        <v>23551.13</v>
      </c>
      <c r="H43" s="12">
        <v>12560.6</v>
      </c>
      <c r="I43" s="12">
        <v>90279.33</v>
      </c>
    </row>
    <row r="44" spans="1:9" x14ac:dyDescent="0.2">
      <c r="A44" s="19">
        <v>45200</v>
      </c>
      <c r="B44" s="12">
        <v>1641955.0450000002</v>
      </c>
      <c r="C44" s="12">
        <v>315126.42</v>
      </c>
      <c r="D44" s="12">
        <v>7878.16</v>
      </c>
      <c r="E44" s="12">
        <v>3151.26</v>
      </c>
      <c r="F44" s="17"/>
      <c r="G44" s="12">
        <v>23634.48</v>
      </c>
      <c r="H44" s="12">
        <v>12605.06</v>
      </c>
      <c r="I44" s="12">
        <v>90598.83</v>
      </c>
    </row>
    <row r="45" spans="1:9" x14ac:dyDescent="0.2">
      <c r="A45" s="19">
        <v>45207</v>
      </c>
      <c r="B45" s="12">
        <v>1615136.9</v>
      </c>
      <c r="C45" s="12">
        <v>310839.58</v>
      </c>
      <c r="D45" s="12">
        <v>7770.99</v>
      </c>
      <c r="E45" s="12">
        <v>3108.4</v>
      </c>
      <c r="F45" s="17"/>
      <c r="G45" s="12">
        <v>23312.97</v>
      </c>
      <c r="H45" s="12">
        <v>12433.58</v>
      </c>
      <c r="I45" s="12">
        <v>89366.37000000001</v>
      </c>
    </row>
    <row r="46" spans="1:9" x14ac:dyDescent="0.2">
      <c r="A46" s="19">
        <v>45214</v>
      </c>
      <c r="B46" s="12">
        <v>1724701.51</v>
      </c>
      <c r="C46" s="12">
        <v>329379.08</v>
      </c>
      <c r="D46" s="12">
        <v>8234.48</v>
      </c>
      <c r="E46" s="12">
        <v>3293.79</v>
      </c>
      <c r="F46" s="17"/>
      <c r="G46" s="12">
        <v>24703.43</v>
      </c>
      <c r="H46" s="12">
        <v>13175.16</v>
      </c>
      <c r="I46" s="12">
        <v>94696.48000000001</v>
      </c>
    </row>
    <row r="47" spans="1:9" x14ac:dyDescent="0.2">
      <c r="A47" s="19">
        <v>45221</v>
      </c>
      <c r="B47" s="12">
        <v>1715144.7950000002</v>
      </c>
      <c r="C47" s="12">
        <v>328596.45999999996</v>
      </c>
      <c r="D47" s="12">
        <v>8214.91</v>
      </c>
      <c r="E47" s="12">
        <v>3285.96</v>
      </c>
      <c r="F47" s="17"/>
      <c r="G47" s="12">
        <v>24644.73</v>
      </c>
      <c r="H47" s="12">
        <v>13143.86</v>
      </c>
      <c r="I47" s="12">
        <v>94471.47</v>
      </c>
    </row>
    <row r="48" spans="1:9" x14ac:dyDescent="0.2">
      <c r="A48" s="19">
        <v>45228</v>
      </c>
      <c r="B48" s="12">
        <v>1767279.61</v>
      </c>
      <c r="C48" s="12">
        <v>339557.37</v>
      </c>
      <c r="D48" s="12">
        <v>8488.93</v>
      </c>
      <c r="E48" s="12">
        <v>3395.57</v>
      </c>
      <c r="F48" s="17"/>
      <c r="G48" s="12">
        <v>25466.789999999997</v>
      </c>
      <c r="H48" s="12">
        <v>13582.29</v>
      </c>
      <c r="I48" s="12">
        <v>97622.73000000001</v>
      </c>
    </row>
    <row r="49" spans="1:14" x14ac:dyDescent="0.2">
      <c r="A49" s="19">
        <v>45235</v>
      </c>
      <c r="B49" s="12">
        <v>1834990.115</v>
      </c>
      <c r="C49" s="12">
        <v>350471.07</v>
      </c>
      <c r="D49" s="12">
        <v>8761.7800000000007</v>
      </c>
      <c r="E49" s="12">
        <v>3504.71</v>
      </c>
      <c r="F49" s="17"/>
      <c r="G49" s="12">
        <v>26285.33</v>
      </c>
      <c r="H49" s="12">
        <v>14018.84</v>
      </c>
      <c r="I49" s="12">
        <v>100760.42</v>
      </c>
    </row>
    <row r="50" spans="1:14" x14ac:dyDescent="0.2">
      <c r="A50" s="19">
        <v>45242</v>
      </c>
      <c r="B50" s="12">
        <v>1776686.615</v>
      </c>
      <c r="C50" s="12">
        <v>342139.29</v>
      </c>
      <c r="D50" s="12">
        <v>8553.48</v>
      </c>
      <c r="E50" s="12">
        <v>3421.39</v>
      </c>
      <c r="F50" s="17"/>
      <c r="G50" s="12">
        <v>25660.440000000002</v>
      </c>
      <c r="H50" s="12">
        <v>13685.57</v>
      </c>
      <c r="I50" s="12">
        <v>98365.040000000008</v>
      </c>
    </row>
    <row r="51" spans="1:14" x14ac:dyDescent="0.2">
      <c r="A51" s="19">
        <v>45249</v>
      </c>
      <c r="B51" s="12">
        <v>1705666.3250000002</v>
      </c>
      <c r="C51" s="12">
        <v>325267.67</v>
      </c>
      <c r="D51" s="12">
        <v>8131.69</v>
      </c>
      <c r="E51" s="12">
        <v>3252.68</v>
      </c>
      <c r="F51" s="17"/>
      <c r="G51" s="12">
        <v>24395.079999999998</v>
      </c>
      <c r="H51" s="12">
        <v>13010.71</v>
      </c>
      <c r="I51" s="12">
        <v>93514.450000000012</v>
      </c>
    </row>
    <row r="52" spans="1:14" x14ac:dyDescent="0.2">
      <c r="A52" s="19">
        <v>45256</v>
      </c>
      <c r="B52" s="12">
        <v>1915806.4849999999</v>
      </c>
      <c r="C52" s="12">
        <v>367882.33</v>
      </c>
      <c r="D52" s="12">
        <v>9197.06</v>
      </c>
      <c r="E52" s="12">
        <v>3678.82</v>
      </c>
      <c r="F52" s="17"/>
      <c r="G52" s="12">
        <v>27591.18</v>
      </c>
      <c r="H52" s="12">
        <v>14715.29</v>
      </c>
      <c r="I52" s="12">
        <v>105766.15000000001</v>
      </c>
    </row>
    <row r="53" spans="1:14" x14ac:dyDescent="0.2">
      <c r="A53" s="19">
        <v>45263</v>
      </c>
      <c r="B53" s="12">
        <v>1698891.7799999998</v>
      </c>
      <c r="C53" s="12">
        <v>327875.13</v>
      </c>
      <c r="D53" s="12">
        <v>8196.8799999999992</v>
      </c>
      <c r="E53" s="12">
        <v>3278.75</v>
      </c>
      <c r="F53" s="17"/>
      <c r="G53" s="12">
        <v>24590.639999999999</v>
      </c>
      <c r="H53" s="12">
        <v>13115.01</v>
      </c>
      <c r="I53" s="12">
        <v>94264.09</v>
      </c>
    </row>
    <row r="54" spans="1:14" x14ac:dyDescent="0.2">
      <c r="A54" s="19">
        <v>45270</v>
      </c>
      <c r="B54" s="12">
        <v>1663896.7150000001</v>
      </c>
      <c r="C54" s="12">
        <v>319821.65999999997</v>
      </c>
      <c r="D54" s="12">
        <v>7995.54</v>
      </c>
      <c r="E54" s="12">
        <v>3198.22</v>
      </c>
      <c r="F54" s="9"/>
      <c r="G54" s="12">
        <v>23986.620000000003</v>
      </c>
      <c r="H54" s="12">
        <v>12792.87</v>
      </c>
      <c r="I54" s="12">
        <v>91948.71</v>
      </c>
    </row>
    <row r="55" spans="1:14" x14ac:dyDescent="0.2">
      <c r="A55" s="19">
        <v>45277</v>
      </c>
      <c r="B55" s="12">
        <v>1729540.7150000001</v>
      </c>
      <c r="C55" s="12">
        <v>332218.65000000002</v>
      </c>
      <c r="D55" s="12">
        <v>8305.4699999999993</v>
      </c>
      <c r="E55" s="12">
        <v>3322.19</v>
      </c>
      <c r="F55" s="9"/>
      <c r="G55" s="12">
        <v>24916.400000000001</v>
      </c>
      <c r="H55" s="12">
        <v>13288.75</v>
      </c>
      <c r="I55" s="12">
        <v>95512.85</v>
      </c>
    </row>
    <row r="56" spans="1:14" x14ac:dyDescent="0.2">
      <c r="A56" s="19">
        <v>45284</v>
      </c>
      <c r="B56" s="12">
        <v>1976098.2999999998</v>
      </c>
      <c r="C56" s="12">
        <v>379450.53</v>
      </c>
      <c r="D56" s="12">
        <v>9486.26</v>
      </c>
      <c r="E56" s="12">
        <v>3794.51</v>
      </c>
      <c r="F56" s="9"/>
      <c r="G56" s="12">
        <v>28458.79</v>
      </c>
      <c r="H56" s="12">
        <v>15178.02</v>
      </c>
      <c r="I56" s="12">
        <v>109092.01000000001</v>
      </c>
      <c r="J56" s="12"/>
      <c r="K56" s="12"/>
      <c r="L56" s="12"/>
    </row>
    <row r="57" spans="1:14" x14ac:dyDescent="0.2">
      <c r="A57" s="19">
        <v>45291</v>
      </c>
      <c r="B57" s="12">
        <v>2468039.2650000001</v>
      </c>
      <c r="C57" s="12">
        <v>473717.44</v>
      </c>
      <c r="D57" s="12">
        <v>11842.94</v>
      </c>
      <c r="E57" s="12">
        <v>4737.17</v>
      </c>
      <c r="F57" s="9"/>
      <c r="G57" s="12">
        <v>35528.81</v>
      </c>
      <c r="H57" s="12">
        <v>18948.7</v>
      </c>
      <c r="I57" s="12">
        <v>136193.75</v>
      </c>
      <c r="J57" s="12"/>
    </row>
    <row r="58" spans="1:14" x14ac:dyDescent="0.2">
      <c r="A58" s="21"/>
      <c r="B58" s="20"/>
      <c r="C58" s="20"/>
      <c r="D58" s="20"/>
      <c r="E58" s="20"/>
      <c r="F58" s="20"/>
      <c r="G58" s="20"/>
      <c r="H58" s="20"/>
      <c r="I58" s="20"/>
      <c r="K58" s="11"/>
      <c r="L58" s="11"/>
      <c r="M58" s="16">
        <f>SUM('CY23 Sports Wagering BHCGA'!E6:E17)</f>
        <v>35348.06</v>
      </c>
      <c r="N58" s="16">
        <f>SUM('CY23 Sports Wagering State'!E6:E17)</f>
        <v>318132.5</v>
      </c>
    </row>
    <row r="59" spans="1:14" x14ac:dyDescent="0.2">
      <c r="B59" s="10"/>
      <c r="C59" s="8">
        <f>SUM(C4:C58)</f>
        <v>17896282.300000001</v>
      </c>
      <c r="D59" s="8">
        <f>SUM(D4:D58)</f>
        <v>457318.55999999988</v>
      </c>
      <c r="E59" s="8">
        <f>SUM(E4:E58)</f>
        <v>182927.39000000004</v>
      </c>
      <c r="F59" s="8">
        <f>C59+D59+E59+N58</f>
        <v>18854660.75</v>
      </c>
      <c r="G59" s="8">
        <f>SUM(G4:G58)</f>
        <v>1371955.5599999998</v>
      </c>
      <c r="H59" s="8">
        <f>SUM(H4:H58)</f>
        <v>731709.61</v>
      </c>
      <c r="I59" s="8">
        <f>SUM(I4:I58)+M58</f>
        <v>5294510.53</v>
      </c>
      <c r="J59" s="11">
        <f>SUM(F59:I59)+M58</f>
        <v>26288184.509999998</v>
      </c>
    </row>
    <row r="61" spans="1:14" x14ac:dyDescent="0.2">
      <c r="C61" s="38">
        <v>0.2</v>
      </c>
      <c r="D61" s="39">
        <v>8.0000000000000002E-3</v>
      </c>
      <c r="E61" s="39">
        <v>2E-3</v>
      </c>
      <c r="F61" s="37"/>
      <c r="G61" s="39">
        <v>1.4999999999999999E-2</v>
      </c>
      <c r="H61" s="39">
        <v>5.0000000000000001E-3</v>
      </c>
      <c r="I61" s="39">
        <v>5.7500000000000002E-2</v>
      </c>
    </row>
  </sheetData>
  <mergeCells count="2">
    <mergeCell ref="B2:I2"/>
    <mergeCell ref="M2:N2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workbookViewId="0">
      <selection activeCell="E29" sqref="E29"/>
    </sheetView>
  </sheetViews>
  <sheetFormatPr defaultRowHeight="12.75" x14ac:dyDescent="0.2"/>
  <cols>
    <col min="1" max="1" width="16.28515625" style="23" customWidth="1"/>
    <col min="2" max="3" width="11.28515625" style="23" bestFit="1" customWidth="1"/>
    <col min="4" max="4" width="12.42578125" style="23" customWidth="1"/>
    <col min="5" max="6" width="13" style="23" customWidth="1"/>
    <col min="7" max="16384" width="9.140625" style="23"/>
  </cols>
  <sheetData>
    <row r="1" spans="1:8" x14ac:dyDescent="0.2">
      <c r="A1" s="22" t="s">
        <v>9</v>
      </c>
    </row>
    <row r="2" spans="1:8" x14ac:dyDescent="0.2">
      <c r="A2" s="22" t="s">
        <v>41</v>
      </c>
    </row>
    <row r="3" spans="1:8" x14ac:dyDescent="0.2">
      <c r="A3" s="22" t="s">
        <v>28</v>
      </c>
    </row>
    <row r="4" spans="1:8" x14ac:dyDescent="0.2">
      <c r="A4" s="22"/>
    </row>
    <row r="5" spans="1:8" s="27" customFormat="1" ht="51" x14ac:dyDescent="0.2">
      <c r="A5" s="24" t="s">
        <v>10</v>
      </c>
      <c r="B5" s="24" t="s">
        <v>11</v>
      </c>
      <c r="C5" s="25" t="s">
        <v>12</v>
      </c>
      <c r="D5" s="26" t="s">
        <v>13</v>
      </c>
      <c r="E5" s="26" t="s">
        <v>14</v>
      </c>
      <c r="F5" s="35"/>
    </row>
    <row r="6" spans="1:8" x14ac:dyDescent="0.2">
      <c r="A6" s="28" t="s">
        <v>15</v>
      </c>
      <c r="B6" s="29">
        <v>7288631.1799999988</v>
      </c>
      <c r="C6" s="29">
        <v>6831468.0199999996</v>
      </c>
      <c r="D6" s="29">
        <v>457163.15999999992</v>
      </c>
      <c r="E6" s="30">
        <f>316.26+3112.46</f>
        <v>3428.7200000000003</v>
      </c>
      <c r="F6" s="36">
        <f>+E6/D6</f>
        <v>7.49999190660945E-3</v>
      </c>
      <c r="H6" s="29"/>
    </row>
    <row r="7" spans="1:8" x14ac:dyDescent="0.2">
      <c r="A7" s="28" t="s">
        <v>16</v>
      </c>
      <c r="B7" s="29">
        <v>6258801.6500000022</v>
      </c>
      <c r="C7" s="29">
        <v>5931286.7000000011</v>
      </c>
      <c r="D7" s="29">
        <v>327514.94999999995</v>
      </c>
      <c r="E7" s="30">
        <f>-6.57+2462.93</f>
        <v>2456.3599999999997</v>
      </c>
      <c r="F7" s="36">
        <f t="shared" ref="F7:F17" si="0">+E7/D7</f>
        <v>7.4999935117465635E-3</v>
      </c>
    </row>
    <row r="8" spans="1:8" x14ac:dyDescent="0.2">
      <c r="A8" s="28" t="s">
        <v>17</v>
      </c>
      <c r="B8" s="29">
        <v>7105104.1199999992</v>
      </c>
      <c r="C8" s="29">
        <v>6512730.5199999996</v>
      </c>
      <c r="D8" s="29">
        <v>592373.59999999974</v>
      </c>
      <c r="E8" s="31">
        <f>4236.82+205.98</f>
        <v>4442.7999999999993</v>
      </c>
      <c r="F8" s="36">
        <f t="shared" si="0"/>
        <v>7.4999966237523094E-3</v>
      </c>
    </row>
    <row r="9" spans="1:8" x14ac:dyDescent="0.2">
      <c r="A9" s="28" t="s">
        <v>18</v>
      </c>
      <c r="B9" s="32">
        <v>5812383.1600000001</v>
      </c>
      <c r="C9" s="29">
        <v>5496616.1700000009</v>
      </c>
      <c r="D9" s="29">
        <v>315766.99</v>
      </c>
      <c r="E9" s="29">
        <f>2429.32-61.07</f>
        <v>2368.25</v>
      </c>
      <c r="F9" s="36">
        <f t="shared" si="0"/>
        <v>7.4999923202865503E-3</v>
      </c>
    </row>
    <row r="10" spans="1:8" x14ac:dyDescent="0.2">
      <c r="A10" s="28" t="s">
        <v>19</v>
      </c>
      <c r="B10" s="32">
        <v>4588076.3899999987</v>
      </c>
      <c r="C10" s="29">
        <v>4161510.9100000006</v>
      </c>
      <c r="D10" s="29">
        <v>426565.48</v>
      </c>
      <c r="E10" s="29">
        <f>3249.85-50.61</f>
        <v>3199.24</v>
      </c>
      <c r="F10" s="36">
        <f t="shared" si="0"/>
        <v>7.499997421263436E-3</v>
      </c>
    </row>
    <row r="11" spans="1:8" x14ac:dyDescent="0.2">
      <c r="A11" s="28" t="s">
        <v>20</v>
      </c>
      <c r="B11" s="32">
        <v>3541272.1399999997</v>
      </c>
      <c r="C11" s="29">
        <v>3254457.4899999993</v>
      </c>
      <c r="D11" s="29">
        <v>286814.65000000002</v>
      </c>
      <c r="E11" s="29">
        <f>2048.69+102.42</f>
        <v>2151.11</v>
      </c>
      <c r="F11" s="36">
        <f t="shared" si="0"/>
        <v>7.5000004358215314E-3</v>
      </c>
    </row>
    <row r="12" spans="1:8" x14ac:dyDescent="0.2">
      <c r="A12" s="28" t="s">
        <v>27</v>
      </c>
      <c r="B12" s="32">
        <v>3304755.4600000004</v>
      </c>
      <c r="C12" s="29">
        <v>2992594.3699999996</v>
      </c>
      <c r="D12" s="29">
        <v>312161.0900000002</v>
      </c>
      <c r="E12" s="29">
        <f>240.57+2100.64</f>
        <v>2341.21</v>
      </c>
      <c r="F12" s="36">
        <f t="shared" si="0"/>
        <v>7.5000058463404219E-3</v>
      </c>
    </row>
    <row r="13" spans="1:8" x14ac:dyDescent="0.2">
      <c r="A13" s="28" t="s">
        <v>21</v>
      </c>
      <c r="B13" s="29">
        <v>4294312.3100000005</v>
      </c>
      <c r="C13" s="29">
        <v>3951711.43</v>
      </c>
      <c r="D13" s="29">
        <v>342600.87999999977</v>
      </c>
      <c r="E13" s="29">
        <f>54.57+2514.94</f>
        <v>2569.5100000000002</v>
      </c>
      <c r="F13" s="36">
        <f t="shared" si="0"/>
        <v>7.5000099240842633E-3</v>
      </c>
    </row>
    <row r="14" spans="1:8" x14ac:dyDescent="0.2">
      <c r="A14" s="28" t="s">
        <v>22</v>
      </c>
      <c r="B14" s="29">
        <v>7291630.8900000006</v>
      </c>
      <c r="C14" s="29">
        <v>6780034.3899999997</v>
      </c>
      <c r="D14" s="29">
        <v>511596.49999999994</v>
      </c>
      <c r="E14" s="29">
        <f>3844.02-7.04</f>
        <v>3836.98</v>
      </c>
      <c r="F14" s="36">
        <f t="shared" si="0"/>
        <v>7.5000122166590279E-3</v>
      </c>
      <c r="G14" s="33"/>
    </row>
    <row r="15" spans="1:8" x14ac:dyDescent="0.2">
      <c r="A15" s="28" t="s">
        <v>23</v>
      </c>
      <c r="B15" s="29">
        <v>6952436.370000001</v>
      </c>
      <c r="C15" s="29">
        <v>6513105.8999999994</v>
      </c>
      <c r="D15" s="29">
        <v>439330.4699999998</v>
      </c>
      <c r="E15" s="29">
        <f>3294.46+0.52</f>
        <v>3294.98</v>
      </c>
      <c r="F15" s="36">
        <f t="shared" si="0"/>
        <v>7.500003357381521E-3</v>
      </c>
      <c r="G15" s="33"/>
      <c r="H15" s="23" t="s">
        <v>36</v>
      </c>
    </row>
    <row r="16" spans="1:8" x14ac:dyDescent="0.2">
      <c r="A16" s="28" t="s">
        <v>24</v>
      </c>
      <c r="B16" s="29">
        <v>7630361.0499999998</v>
      </c>
      <c r="C16" s="29">
        <v>7543167.9799999986</v>
      </c>
      <c r="D16" s="29">
        <v>87193.069999999949</v>
      </c>
      <c r="E16" s="29">
        <f>707.6-53.65</f>
        <v>653.95000000000005</v>
      </c>
      <c r="F16" s="36">
        <f t="shared" si="0"/>
        <v>7.5000226508826952E-3</v>
      </c>
      <c r="H16" s="23" t="s">
        <v>35</v>
      </c>
    </row>
    <row r="17" spans="1:8" x14ac:dyDescent="0.2">
      <c r="A17" s="28" t="s">
        <v>25</v>
      </c>
      <c r="B17" s="29">
        <v>7660052.3799999999</v>
      </c>
      <c r="C17" s="29">
        <v>7046059.040000001</v>
      </c>
      <c r="D17" s="29">
        <v>613993.33999999985</v>
      </c>
      <c r="E17" s="29">
        <f>57.73+4547.22</f>
        <v>4604.95</v>
      </c>
      <c r="F17" s="36">
        <f t="shared" si="0"/>
        <v>7.4999999185658937E-3</v>
      </c>
      <c r="H17" s="23" t="s">
        <v>35</v>
      </c>
    </row>
    <row r="18" spans="1:8" x14ac:dyDescent="0.2">
      <c r="A18" s="28"/>
      <c r="B18" s="29"/>
      <c r="C18" s="29"/>
      <c r="D18" s="29"/>
      <c r="E18" s="29"/>
      <c r="F18" s="29"/>
    </row>
    <row r="19" spans="1:8" x14ac:dyDescent="0.2">
      <c r="A19" s="28"/>
      <c r="B19" s="29"/>
      <c r="C19" s="29"/>
      <c r="D19" s="29"/>
      <c r="E19" s="29"/>
      <c r="F19" s="29"/>
    </row>
    <row r="20" spans="1:8" x14ac:dyDescent="0.2">
      <c r="A20" s="28"/>
      <c r="B20" s="29"/>
      <c r="C20" s="29"/>
      <c r="D20" s="29"/>
      <c r="E20" s="29"/>
      <c r="F20" s="29"/>
    </row>
    <row r="21" spans="1:8" x14ac:dyDescent="0.2">
      <c r="A21" s="28"/>
      <c r="B21" s="29"/>
      <c r="C21" s="29"/>
      <c r="D21" s="29"/>
      <c r="E21" s="29"/>
      <c r="F21" s="29"/>
    </row>
    <row r="22" spans="1:8" x14ac:dyDescent="0.2">
      <c r="A22" s="28"/>
      <c r="B22" s="29"/>
      <c r="C22" s="29"/>
      <c r="D22" s="29"/>
      <c r="E22" s="29"/>
      <c r="F22" s="29"/>
    </row>
    <row r="23" spans="1:8" x14ac:dyDescent="0.2">
      <c r="A23" s="28"/>
      <c r="B23" s="29"/>
      <c r="C23" s="29"/>
      <c r="D23" s="29"/>
      <c r="E23" s="29"/>
      <c r="F23" s="29"/>
    </row>
    <row r="24" spans="1:8" x14ac:dyDescent="0.2">
      <c r="A24" s="28"/>
      <c r="B24" s="29"/>
      <c r="C24" s="29"/>
      <c r="D24" s="29"/>
      <c r="E24" s="29"/>
      <c r="F24" s="29"/>
    </row>
    <row r="25" spans="1:8" x14ac:dyDescent="0.2">
      <c r="A25" s="28"/>
      <c r="B25" s="29"/>
      <c r="C25" s="29"/>
      <c r="D25" s="29"/>
      <c r="E25" s="29"/>
      <c r="F25" s="29"/>
    </row>
    <row r="26" spans="1:8" x14ac:dyDescent="0.2">
      <c r="A26" s="28"/>
      <c r="B26" s="29"/>
      <c r="C26" s="29"/>
      <c r="D26" s="29"/>
      <c r="E26" s="29"/>
      <c r="F26" s="29"/>
    </row>
    <row r="27" spans="1:8" x14ac:dyDescent="0.2">
      <c r="A27" s="28"/>
      <c r="B27" s="29"/>
      <c r="C27" s="29"/>
      <c r="D27" s="29"/>
      <c r="E27" s="29"/>
      <c r="F27" s="29"/>
    </row>
    <row r="28" spans="1:8" x14ac:dyDescent="0.2">
      <c r="A28" s="28"/>
      <c r="B28" s="29"/>
      <c r="C28" s="29"/>
      <c r="D28" s="29"/>
      <c r="E28" s="29"/>
      <c r="F28" s="29"/>
    </row>
    <row r="29" spans="1:8" x14ac:dyDescent="0.2">
      <c r="A29" s="28"/>
      <c r="B29" s="29"/>
      <c r="C29" s="29"/>
      <c r="D29" s="29"/>
      <c r="E29" s="29"/>
      <c r="F29" s="29"/>
    </row>
    <row r="30" spans="1:8" x14ac:dyDescent="0.2">
      <c r="A30" s="28"/>
      <c r="B30" s="29"/>
      <c r="C30" s="29"/>
      <c r="D30" s="29"/>
      <c r="E30" s="29"/>
      <c r="F30" s="29"/>
    </row>
    <row r="31" spans="1:8" x14ac:dyDescent="0.2">
      <c r="A31" s="28"/>
      <c r="B31" s="29"/>
      <c r="C31" s="29"/>
      <c r="D31" s="29"/>
      <c r="E31" s="29"/>
      <c r="F31" s="29"/>
    </row>
    <row r="32" spans="1:8" x14ac:dyDescent="0.2">
      <c r="A32" s="28"/>
      <c r="B32" s="29"/>
      <c r="C32" s="29"/>
      <c r="D32" s="29"/>
      <c r="E32" s="29"/>
      <c r="F32" s="29"/>
    </row>
    <row r="33" spans="1:6" x14ac:dyDescent="0.2">
      <c r="A33" s="28"/>
      <c r="B33" s="29"/>
      <c r="C33" s="29"/>
      <c r="D33" s="29"/>
      <c r="E33" s="29"/>
      <c r="F33" s="29"/>
    </row>
    <row r="34" spans="1:6" x14ac:dyDescent="0.2">
      <c r="A34" s="28"/>
      <c r="B34" s="29"/>
      <c r="C34" s="29"/>
      <c r="D34" s="29"/>
      <c r="E34" s="29"/>
      <c r="F34" s="29"/>
    </row>
    <row r="35" spans="1:6" x14ac:dyDescent="0.2">
      <c r="A35" s="28"/>
      <c r="B35" s="29"/>
      <c r="C35" s="29"/>
      <c r="D35" s="29"/>
      <c r="E35" s="29"/>
      <c r="F35" s="29"/>
    </row>
    <row r="36" spans="1:6" x14ac:dyDescent="0.2">
      <c r="A36" s="28"/>
      <c r="B36" s="29"/>
      <c r="C36" s="29"/>
      <c r="D36" s="29"/>
      <c r="E36" s="29"/>
      <c r="F36" s="29"/>
    </row>
    <row r="37" spans="1:6" x14ac:dyDescent="0.2">
      <c r="A37" s="28"/>
      <c r="B37" s="29"/>
      <c r="C37" s="29"/>
      <c r="D37" s="29"/>
      <c r="E37" s="29"/>
      <c r="F37" s="29"/>
    </row>
    <row r="38" spans="1:6" x14ac:dyDescent="0.2">
      <c r="A38" s="28"/>
      <c r="B38" s="29"/>
      <c r="C38" s="29"/>
      <c r="D38" s="29"/>
      <c r="E38" s="29"/>
      <c r="F38" s="29"/>
    </row>
    <row r="39" spans="1:6" x14ac:dyDescent="0.2">
      <c r="A39" s="28"/>
      <c r="B39" s="29"/>
      <c r="C39" s="29"/>
      <c r="D39" s="29"/>
      <c r="E39" s="29"/>
      <c r="F39" s="29"/>
    </row>
    <row r="40" spans="1:6" x14ac:dyDescent="0.2">
      <c r="A40" s="28"/>
      <c r="B40" s="29"/>
      <c r="C40" s="29"/>
      <c r="D40" s="29"/>
      <c r="E40" s="29"/>
      <c r="F40" s="29"/>
    </row>
    <row r="41" spans="1:6" x14ac:dyDescent="0.2">
      <c r="A41" s="28"/>
      <c r="B41" s="29"/>
      <c r="C41" s="29"/>
      <c r="D41" s="29"/>
      <c r="E41" s="29"/>
      <c r="F41" s="29"/>
    </row>
    <row r="42" spans="1:6" x14ac:dyDescent="0.2">
      <c r="A42" s="28"/>
      <c r="B42" s="29"/>
      <c r="C42" s="29"/>
      <c r="D42" s="29"/>
      <c r="E42" s="29"/>
      <c r="F42" s="29"/>
    </row>
    <row r="43" spans="1:6" x14ac:dyDescent="0.2">
      <c r="A43" s="28"/>
      <c r="B43" s="29"/>
      <c r="C43" s="29"/>
      <c r="D43" s="29"/>
      <c r="E43" s="29"/>
      <c r="F43" s="29"/>
    </row>
    <row r="44" spans="1:6" x14ac:dyDescent="0.2">
      <c r="A44" s="28"/>
      <c r="B44" s="29"/>
      <c r="C44" s="29"/>
      <c r="D44" s="29"/>
      <c r="E44" s="29"/>
      <c r="F44" s="29"/>
    </row>
    <row r="45" spans="1:6" x14ac:dyDescent="0.2">
      <c r="A45" s="28"/>
      <c r="B45" s="29"/>
      <c r="C45" s="29"/>
      <c r="D45" s="29"/>
      <c r="E45" s="29"/>
      <c r="F45" s="29"/>
    </row>
    <row r="46" spans="1:6" x14ac:dyDescent="0.2">
      <c r="A46" s="28"/>
      <c r="B46" s="29"/>
      <c r="C46" s="29"/>
      <c r="D46" s="29"/>
      <c r="E46" s="29"/>
      <c r="F46" s="29"/>
    </row>
    <row r="47" spans="1:6" x14ac:dyDescent="0.2">
      <c r="A47" s="28"/>
      <c r="B47" s="29"/>
      <c r="C47" s="29"/>
      <c r="D47" s="29"/>
      <c r="E47" s="29"/>
      <c r="F47" s="29"/>
    </row>
    <row r="48" spans="1:6" x14ac:dyDescent="0.2">
      <c r="A48" s="28"/>
      <c r="B48" s="29"/>
      <c r="C48" s="29"/>
      <c r="D48" s="29"/>
      <c r="E48" s="29"/>
      <c r="F48" s="29"/>
    </row>
    <row r="49" spans="1:6" x14ac:dyDescent="0.2">
      <c r="A49" s="28"/>
      <c r="B49" s="29"/>
      <c r="C49" s="29"/>
      <c r="D49" s="29"/>
      <c r="E49" s="29"/>
      <c r="F49" s="29"/>
    </row>
    <row r="50" spans="1:6" x14ac:dyDescent="0.2">
      <c r="A50" s="28"/>
      <c r="B50" s="29"/>
      <c r="C50" s="29"/>
      <c r="D50" s="29"/>
      <c r="E50" s="29"/>
      <c r="F50" s="29"/>
    </row>
    <row r="51" spans="1:6" x14ac:dyDescent="0.2">
      <c r="A51" s="28"/>
      <c r="B51" s="29"/>
      <c r="C51" s="29"/>
      <c r="D51" s="29"/>
      <c r="E51" s="29"/>
      <c r="F51" s="29"/>
    </row>
    <row r="52" spans="1:6" x14ac:dyDescent="0.2">
      <c r="A52" s="28"/>
      <c r="B52" s="29"/>
      <c r="C52" s="29"/>
      <c r="D52" s="29"/>
      <c r="E52" s="29"/>
      <c r="F52" s="29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2"/>
  <sheetViews>
    <sheetView workbookViewId="0">
      <selection activeCell="F29" sqref="F29"/>
    </sheetView>
  </sheetViews>
  <sheetFormatPr defaultRowHeight="12.75" x14ac:dyDescent="0.2"/>
  <cols>
    <col min="1" max="1" width="16.28515625" style="23" customWidth="1"/>
    <col min="2" max="3" width="11.28515625" style="23" bestFit="1" customWidth="1"/>
    <col min="4" max="4" width="12.42578125" style="23" customWidth="1"/>
    <col min="5" max="5" width="13" style="23" customWidth="1"/>
    <col min="6" max="16384" width="9.140625" style="23"/>
  </cols>
  <sheetData>
    <row r="1" spans="1:8" x14ac:dyDescent="0.2">
      <c r="A1" s="22" t="s">
        <v>9</v>
      </c>
    </row>
    <row r="2" spans="1:8" x14ac:dyDescent="0.2">
      <c r="A2" s="22" t="s">
        <v>40</v>
      </c>
    </row>
    <row r="3" spans="1:8" x14ac:dyDescent="0.2">
      <c r="A3" s="22" t="s">
        <v>28</v>
      </c>
    </row>
    <row r="4" spans="1:8" x14ac:dyDescent="0.2">
      <c r="A4" s="22"/>
    </row>
    <row r="5" spans="1:8" s="27" customFormat="1" ht="51" x14ac:dyDescent="0.2">
      <c r="A5" s="24" t="s">
        <v>10</v>
      </c>
      <c r="B5" s="24" t="s">
        <v>11</v>
      </c>
      <c r="C5" s="25" t="s">
        <v>12</v>
      </c>
      <c r="D5" s="26" t="s">
        <v>13</v>
      </c>
      <c r="E5" s="26" t="s">
        <v>26</v>
      </c>
    </row>
    <row r="6" spans="1:8" x14ac:dyDescent="0.2">
      <c r="A6" s="28" t="s">
        <v>15</v>
      </c>
      <c r="B6" s="43">
        <v>7288631.1799999988</v>
      </c>
      <c r="C6" s="43">
        <v>6831468.0199999996</v>
      </c>
      <c r="D6" s="43">
        <v>457163.15999999992</v>
      </c>
      <c r="E6" s="30">
        <v>30858.51</v>
      </c>
      <c r="F6" s="34">
        <f>+E6/D6</f>
        <v>6.7499992781570595E-2</v>
      </c>
    </row>
    <row r="7" spans="1:8" x14ac:dyDescent="0.2">
      <c r="A7" s="28" t="s">
        <v>16</v>
      </c>
      <c r="B7" s="43">
        <v>6258801.6500000022</v>
      </c>
      <c r="C7" s="43">
        <v>5931286.7000000011</v>
      </c>
      <c r="D7" s="43">
        <v>327514.94999999995</v>
      </c>
      <c r="E7" s="30">
        <v>22107.26</v>
      </c>
      <c r="F7" s="34">
        <f t="shared" ref="F7:F17" si="0">+E7/D7</f>
        <v>6.750000267163378E-2</v>
      </c>
    </row>
    <row r="8" spans="1:8" x14ac:dyDescent="0.2">
      <c r="A8" s="28" t="s">
        <v>17</v>
      </c>
      <c r="B8" s="43">
        <v>7105104.1199999992</v>
      </c>
      <c r="C8" s="43">
        <v>6512730.5199999996</v>
      </c>
      <c r="D8" s="43">
        <v>592373.59999999974</v>
      </c>
      <c r="E8" s="31">
        <v>39985.22</v>
      </c>
      <c r="F8" s="34">
        <f t="shared" si="0"/>
        <v>6.750000337624773E-2</v>
      </c>
    </row>
    <row r="9" spans="1:8" x14ac:dyDescent="0.2">
      <c r="A9" s="28" t="s">
        <v>18</v>
      </c>
      <c r="B9" s="43">
        <v>5812383.1600000001</v>
      </c>
      <c r="C9" s="43">
        <v>5496616.1700000009</v>
      </c>
      <c r="D9" s="43">
        <v>315766.99</v>
      </c>
      <c r="E9" s="29">
        <v>21314.27</v>
      </c>
      <c r="F9" s="34">
        <f t="shared" si="0"/>
        <v>6.7499994220421841E-2</v>
      </c>
    </row>
    <row r="10" spans="1:8" x14ac:dyDescent="0.2">
      <c r="A10" s="28" t="s">
        <v>19</v>
      </c>
      <c r="B10" s="43">
        <v>4588076.3899999987</v>
      </c>
      <c r="C10" s="43">
        <v>4161510.9100000006</v>
      </c>
      <c r="D10" s="43">
        <v>426565.48</v>
      </c>
      <c r="E10" s="29">
        <v>28793.17</v>
      </c>
      <c r="F10" s="34">
        <f t="shared" si="0"/>
        <v>6.750000023443059E-2</v>
      </c>
    </row>
    <row r="11" spans="1:8" x14ac:dyDescent="0.2">
      <c r="A11" s="28" t="s">
        <v>33</v>
      </c>
      <c r="B11" s="43">
        <v>3541272.1399999997</v>
      </c>
      <c r="C11" s="43">
        <v>3254457.4899999993</v>
      </c>
      <c r="D11" s="43">
        <v>286814.65000000002</v>
      </c>
      <c r="E11" s="29">
        <v>19359.990000000002</v>
      </c>
      <c r="F11" s="34">
        <f t="shared" si="0"/>
        <v>6.7500003922393789E-2</v>
      </c>
    </row>
    <row r="12" spans="1:8" x14ac:dyDescent="0.2">
      <c r="A12" s="28" t="s">
        <v>27</v>
      </c>
      <c r="B12" s="43">
        <v>3304755.4600000004</v>
      </c>
      <c r="C12" s="43">
        <v>2992594.3699999996</v>
      </c>
      <c r="D12" s="43">
        <v>312161.0900000002</v>
      </c>
      <c r="E12" s="29">
        <v>21070.87</v>
      </c>
      <c r="F12" s="34">
        <f t="shared" si="0"/>
        <v>6.7499988547579673E-2</v>
      </c>
    </row>
    <row r="13" spans="1:8" x14ac:dyDescent="0.2">
      <c r="A13" s="28" t="s">
        <v>21</v>
      </c>
      <c r="B13" s="43">
        <v>4294312.3100000005</v>
      </c>
      <c r="C13" s="43">
        <v>3951711.43</v>
      </c>
      <c r="D13" s="43">
        <v>342600.87999999977</v>
      </c>
      <c r="E13" s="31">
        <v>23125.56</v>
      </c>
      <c r="F13" s="34">
        <f t="shared" si="0"/>
        <v>6.7500001751309033E-2</v>
      </c>
    </row>
    <row r="14" spans="1:8" x14ac:dyDescent="0.2">
      <c r="A14" s="28" t="s">
        <v>22</v>
      </c>
      <c r="B14" s="43">
        <v>7291630.8900000006</v>
      </c>
      <c r="C14" s="43">
        <v>6780034.3899999997</v>
      </c>
      <c r="D14" s="43">
        <v>511596.49999999994</v>
      </c>
      <c r="E14" s="29">
        <v>34532.76</v>
      </c>
      <c r="F14" s="34">
        <f t="shared" si="0"/>
        <v>6.7499992670004602E-2</v>
      </c>
      <c r="G14" s="29"/>
    </row>
    <row r="15" spans="1:8" x14ac:dyDescent="0.2">
      <c r="A15" s="28" t="s">
        <v>23</v>
      </c>
      <c r="B15" s="43">
        <v>6952436.370000001</v>
      </c>
      <c r="C15" s="43">
        <v>6513105.8999999994</v>
      </c>
      <c r="D15" s="43">
        <v>439330.4699999998</v>
      </c>
      <c r="E15" s="29">
        <v>29654.81</v>
      </c>
      <c r="F15" s="34">
        <f t="shared" si="0"/>
        <v>6.7500007454525099E-2</v>
      </c>
      <c r="G15" s="29"/>
      <c r="H15" s="23" t="s">
        <v>34</v>
      </c>
    </row>
    <row r="16" spans="1:8" x14ac:dyDescent="0.2">
      <c r="A16" s="28" t="s">
        <v>24</v>
      </c>
      <c r="B16" s="43">
        <v>7630361.0499999998</v>
      </c>
      <c r="C16" s="43">
        <v>7543167.9799999986</v>
      </c>
      <c r="D16" s="43">
        <v>87193.069999999949</v>
      </c>
      <c r="E16" s="29">
        <v>5885.53</v>
      </c>
      <c r="F16" s="34">
        <f t="shared" si="0"/>
        <v>6.7499974481917011E-2</v>
      </c>
      <c r="H16" s="23" t="s">
        <v>34</v>
      </c>
    </row>
    <row r="17" spans="1:8" x14ac:dyDescent="0.2">
      <c r="A17" s="28" t="s">
        <v>25</v>
      </c>
      <c r="B17" s="43">
        <v>7660052.3799999999</v>
      </c>
      <c r="C17" s="43">
        <v>7046059.040000001</v>
      </c>
      <c r="D17" s="43">
        <v>613993.33999999985</v>
      </c>
      <c r="E17" s="29">
        <v>41444.550000000003</v>
      </c>
      <c r="F17" s="34">
        <f t="shared" si="0"/>
        <v>6.7499999267093047E-2</v>
      </c>
      <c r="H17" s="23" t="s">
        <v>34</v>
      </c>
    </row>
    <row r="18" spans="1:8" x14ac:dyDescent="0.2">
      <c r="A18" s="28"/>
      <c r="B18" s="29"/>
      <c r="C18" s="29"/>
      <c r="D18" s="29"/>
      <c r="E18" s="29"/>
    </row>
    <row r="19" spans="1:8" x14ac:dyDescent="0.2">
      <c r="A19" s="28"/>
      <c r="B19" s="29"/>
      <c r="C19" s="29"/>
      <c r="D19" s="29"/>
      <c r="E19" s="29"/>
    </row>
    <row r="20" spans="1:8" x14ac:dyDescent="0.2">
      <c r="A20" s="28"/>
      <c r="B20" s="29"/>
      <c r="C20" s="29"/>
      <c r="D20" s="29"/>
      <c r="E20" s="29"/>
    </row>
    <row r="21" spans="1:8" x14ac:dyDescent="0.2">
      <c r="A21" s="28"/>
      <c r="B21" s="29"/>
      <c r="C21" s="29"/>
      <c r="D21" s="29"/>
      <c r="E21" s="29"/>
    </row>
    <row r="22" spans="1:8" x14ac:dyDescent="0.2">
      <c r="A22" s="28"/>
      <c r="B22" s="29"/>
      <c r="C22" s="29"/>
      <c r="D22" s="29"/>
      <c r="E22" s="29"/>
    </row>
    <row r="23" spans="1:8" x14ac:dyDescent="0.2">
      <c r="A23" s="28"/>
      <c r="B23" s="29"/>
      <c r="C23" s="29"/>
      <c r="D23" s="29"/>
      <c r="E23" s="29"/>
      <c r="F23" s="29"/>
    </row>
    <row r="24" spans="1:8" x14ac:dyDescent="0.2">
      <c r="A24" s="28"/>
      <c r="B24" s="29"/>
      <c r="C24" s="29"/>
      <c r="D24" s="29"/>
      <c r="E24" s="29"/>
    </row>
    <row r="25" spans="1:8" x14ac:dyDescent="0.2">
      <c r="A25" s="28"/>
      <c r="B25" s="29"/>
      <c r="C25" s="29"/>
      <c r="D25" s="29"/>
      <c r="E25" s="29"/>
    </row>
    <row r="26" spans="1:8" x14ac:dyDescent="0.2">
      <c r="A26" s="28"/>
      <c r="B26" s="29"/>
      <c r="C26" s="29"/>
      <c r="D26" s="29"/>
      <c r="E26" s="29"/>
    </row>
    <row r="27" spans="1:8" x14ac:dyDescent="0.2">
      <c r="A27" s="28"/>
      <c r="B27" s="29"/>
      <c r="C27" s="29"/>
      <c r="D27" s="29"/>
      <c r="E27" s="29"/>
    </row>
    <row r="28" spans="1:8" x14ac:dyDescent="0.2">
      <c r="A28" s="28"/>
      <c r="B28" s="29"/>
      <c r="C28" s="29"/>
      <c r="D28" s="29"/>
      <c r="E28" s="29"/>
    </row>
    <row r="29" spans="1:8" x14ac:dyDescent="0.2">
      <c r="A29" s="28"/>
      <c r="B29" s="29"/>
      <c r="C29" s="29"/>
      <c r="D29" s="29"/>
      <c r="E29" s="29"/>
    </row>
    <row r="30" spans="1:8" x14ac:dyDescent="0.2">
      <c r="A30" s="28"/>
      <c r="B30" s="29"/>
      <c r="C30" s="29"/>
      <c r="D30" s="29"/>
      <c r="E30" s="29"/>
    </row>
    <row r="31" spans="1:8" x14ac:dyDescent="0.2">
      <c r="A31" s="28"/>
      <c r="B31" s="29"/>
      <c r="C31" s="29"/>
      <c r="D31" s="29"/>
      <c r="E31" s="29"/>
    </row>
    <row r="32" spans="1:8" x14ac:dyDescent="0.2">
      <c r="A32" s="28"/>
      <c r="B32" s="29"/>
      <c r="C32" s="29"/>
      <c r="D32" s="29"/>
      <c r="E32" s="29"/>
    </row>
    <row r="33" spans="1:5" x14ac:dyDescent="0.2">
      <c r="A33" s="28"/>
      <c r="B33" s="29"/>
      <c r="C33" s="29"/>
      <c r="D33" s="29"/>
      <c r="E33" s="29"/>
    </row>
    <row r="34" spans="1:5" x14ac:dyDescent="0.2">
      <c r="A34" s="28"/>
      <c r="B34" s="29"/>
      <c r="C34" s="29"/>
      <c r="D34" s="29"/>
      <c r="E34" s="29"/>
    </row>
    <row r="35" spans="1:5" x14ac:dyDescent="0.2">
      <c r="A35" s="28"/>
      <c r="B35" s="29"/>
      <c r="C35" s="29"/>
      <c r="D35" s="29"/>
      <c r="E35" s="29"/>
    </row>
    <row r="36" spans="1:5" x14ac:dyDescent="0.2">
      <c r="A36" s="28"/>
      <c r="B36" s="29"/>
      <c r="C36" s="29"/>
      <c r="D36" s="29"/>
      <c r="E36" s="29"/>
    </row>
    <row r="37" spans="1:5" x14ac:dyDescent="0.2">
      <c r="A37" s="28"/>
      <c r="B37" s="29"/>
      <c r="C37" s="29"/>
      <c r="D37" s="29"/>
      <c r="E37" s="29"/>
    </row>
    <row r="38" spans="1:5" x14ac:dyDescent="0.2">
      <c r="A38" s="28"/>
      <c r="B38" s="29"/>
      <c r="C38" s="29"/>
      <c r="D38" s="29"/>
      <c r="E38" s="29"/>
    </row>
    <row r="39" spans="1:5" x14ac:dyDescent="0.2">
      <c r="A39" s="28"/>
      <c r="B39" s="29"/>
      <c r="C39" s="29"/>
      <c r="D39" s="29"/>
      <c r="E39" s="29"/>
    </row>
    <row r="40" spans="1:5" x14ac:dyDescent="0.2">
      <c r="A40" s="28"/>
      <c r="B40" s="29"/>
      <c r="C40" s="29"/>
      <c r="D40" s="29"/>
      <c r="E40" s="29"/>
    </row>
    <row r="41" spans="1:5" x14ac:dyDescent="0.2">
      <c r="A41" s="28"/>
      <c r="B41" s="29"/>
      <c r="C41" s="29"/>
      <c r="D41" s="29"/>
      <c r="E41" s="29"/>
    </row>
    <row r="42" spans="1:5" x14ac:dyDescent="0.2">
      <c r="A42" s="28"/>
      <c r="B42" s="29"/>
      <c r="C42" s="29"/>
      <c r="D42" s="29"/>
      <c r="E42" s="29"/>
    </row>
    <row r="43" spans="1:5" x14ac:dyDescent="0.2">
      <c r="A43" s="28"/>
      <c r="B43" s="29"/>
      <c r="C43" s="29"/>
      <c r="D43" s="29"/>
      <c r="E43" s="29"/>
    </row>
    <row r="44" spans="1:5" x14ac:dyDescent="0.2">
      <c r="A44" s="28"/>
      <c r="B44" s="29"/>
      <c r="C44" s="29"/>
      <c r="D44" s="29"/>
      <c r="E44" s="29"/>
    </row>
    <row r="45" spans="1:5" x14ac:dyDescent="0.2">
      <c r="A45" s="28"/>
      <c r="B45" s="29"/>
      <c r="C45" s="29"/>
      <c r="D45" s="29"/>
      <c r="E45" s="29"/>
    </row>
    <row r="46" spans="1:5" x14ac:dyDescent="0.2">
      <c r="A46" s="28"/>
      <c r="B46" s="29"/>
      <c r="C46" s="29"/>
      <c r="D46" s="29"/>
      <c r="E46" s="29"/>
    </row>
    <row r="47" spans="1:5" x14ac:dyDescent="0.2">
      <c r="A47" s="28"/>
      <c r="B47" s="29"/>
      <c r="C47" s="29"/>
      <c r="D47" s="29"/>
      <c r="E47" s="29"/>
    </row>
    <row r="48" spans="1:5" x14ac:dyDescent="0.2">
      <c r="A48" s="28"/>
      <c r="B48" s="29"/>
      <c r="C48" s="29"/>
      <c r="D48" s="29"/>
      <c r="E48" s="29"/>
    </row>
    <row r="49" spans="1:5" x14ac:dyDescent="0.2">
      <c r="A49" s="28"/>
      <c r="B49" s="29"/>
      <c r="C49" s="29"/>
      <c r="D49" s="29"/>
      <c r="E49" s="29"/>
    </row>
    <row r="50" spans="1:5" x14ac:dyDescent="0.2">
      <c r="A50" s="28"/>
      <c r="B50" s="29"/>
      <c r="C50" s="29"/>
      <c r="D50" s="29"/>
      <c r="E50" s="29"/>
    </row>
    <row r="51" spans="1:5" x14ac:dyDescent="0.2">
      <c r="A51" s="28"/>
      <c r="B51" s="29"/>
      <c r="C51" s="29"/>
      <c r="D51" s="29"/>
      <c r="E51" s="29"/>
    </row>
    <row r="52" spans="1:5" x14ac:dyDescent="0.2">
      <c r="A52" s="28"/>
      <c r="B52" s="29"/>
      <c r="C52" s="29"/>
      <c r="D52" s="29"/>
      <c r="E52" s="29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781B9-CC60-4566-AABF-24D225881EBA}">
  <dimension ref="A2:L14"/>
  <sheetViews>
    <sheetView workbookViewId="0">
      <selection activeCell="I29" sqref="I29"/>
    </sheetView>
  </sheetViews>
  <sheetFormatPr defaultRowHeight="12.75" x14ac:dyDescent="0.2"/>
  <cols>
    <col min="1" max="1" width="10" style="1" bestFit="1" customWidth="1"/>
  </cols>
  <sheetData>
    <row r="2" spans="1:12" s="1" customFormat="1" x14ac:dyDescent="0.2">
      <c r="B2" s="42" t="s">
        <v>37</v>
      </c>
      <c r="C2" s="42"/>
      <c r="D2" s="42"/>
      <c r="F2" s="42" t="s">
        <v>38</v>
      </c>
      <c r="G2" s="42"/>
      <c r="H2" s="42"/>
      <c r="J2" s="42" t="s">
        <v>39</v>
      </c>
      <c r="K2" s="42"/>
      <c r="L2" s="42"/>
    </row>
    <row r="3" spans="1:12" x14ac:dyDescent="0.2">
      <c r="A3" s="44" t="s">
        <v>15</v>
      </c>
      <c r="B3">
        <v>592397.6100000001</v>
      </c>
      <c r="C3">
        <v>550229.11999999988</v>
      </c>
      <c r="D3">
        <v>42168.49</v>
      </c>
      <c r="F3">
        <v>6696233.5699999984</v>
      </c>
      <c r="G3">
        <v>6281238.8999999994</v>
      </c>
      <c r="H3">
        <v>414994.66999999993</v>
      </c>
      <c r="J3">
        <f>+B3+F3</f>
        <v>7288631.1799999988</v>
      </c>
      <c r="K3">
        <f t="shared" ref="K3:L3" si="0">+C3+G3</f>
        <v>6831468.0199999996</v>
      </c>
      <c r="L3">
        <f t="shared" si="0"/>
        <v>457163.15999999992</v>
      </c>
    </row>
    <row r="4" spans="1:12" x14ac:dyDescent="0.2">
      <c r="A4" s="44" t="s">
        <v>16</v>
      </c>
      <c r="B4">
        <v>629322.69999999995</v>
      </c>
      <c r="C4">
        <v>630198.96</v>
      </c>
      <c r="D4">
        <v>-876.2599999999984</v>
      </c>
      <c r="F4">
        <v>5629478.950000002</v>
      </c>
      <c r="G4">
        <v>5301087.7400000012</v>
      </c>
      <c r="H4">
        <v>328391.20999999996</v>
      </c>
      <c r="J4">
        <f t="shared" ref="J4:J14" si="1">+B4+F4</f>
        <v>6258801.6500000022</v>
      </c>
      <c r="K4">
        <f t="shared" ref="K4:K14" si="2">+C4+G4</f>
        <v>5931286.7000000011</v>
      </c>
      <c r="L4">
        <f t="shared" ref="L4:L14" si="3">+D4+H4</f>
        <v>327514.94999999995</v>
      </c>
    </row>
    <row r="5" spans="1:12" x14ac:dyDescent="0.2">
      <c r="A5" s="44" t="s">
        <v>17</v>
      </c>
      <c r="B5">
        <v>338562.39999999997</v>
      </c>
      <c r="C5">
        <v>311098.05</v>
      </c>
      <c r="D5">
        <v>27464.349999999995</v>
      </c>
      <c r="F5">
        <v>6766541.7199999988</v>
      </c>
      <c r="G5">
        <v>6201632.4699999997</v>
      </c>
      <c r="H5">
        <v>564909.24999999977</v>
      </c>
      <c r="J5">
        <f t="shared" si="1"/>
        <v>7105104.1199999992</v>
      </c>
      <c r="K5">
        <f t="shared" si="2"/>
        <v>6512730.5199999996</v>
      </c>
      <c r="L5">
        <f t="shared" si="3"/>
        <v>592373.59999999974</v>
      </c>
    </row>
    <row r="6" spans="1:12" x14ac:dyDescent="0.2">
      <c r="A6" s="44" t="s">
        <v>18</v>
      </c>
      <c r="B6">
        <v>417458.69000000012</v>
      </c>
      <c r="C6">
        <v>425600.89000000007</v>
      </c>
      <c r="D6">
        <v>-8142.1999999999953</v>
      </c>
      <c r="F6">
        <v>5394924.4699999997</v>
      </c>
      <c r="G6">
        <v>5071015.2800000012</v>
      </c>
      <c r="H6">
        <v>323909.19</v>
      </c>
      <c r="J6">
        <f t="shared" si="1"/>
        <v>5812383.1600000001</v>
      </c>
      <c r="K6">
        <f t="shared" si="2"/>
        <v>5496616.1700000009</v>
      </c>
      <c r="L6">
        <f t="shared" si="3"/>
        <v>315766.99</v>
      </c>
    </row>
    <row r="7" spans="1:12" x14ac:dyDescent="0.2">
      <c r="A7" s="44" t="s">
        <v>19</v>
      </c>
      <c r="B7">
        <v>334316.92</v>
      </c>
      <c r="C7">
        <v>341065.26999999996</v>
      </c>
      <c r="D7">
        <v>-6748.3500000000058</v>
      </c>
      <c r="F7">
        <v>4253759.4699999988</v>
      </c>
      <c r="G7">
        <v>3820445.6400000006</v>
      </c>
      <c r="H7">
        <v>433313.82999999996</v>
      </c>
      <c r="J7">
        <f t="shared" si="1"/>
        <v>4588076.3899999987</v>
      </c>
      <c r="K7">
        <f t="shared" si="2"/>
        <v>4161510.9100000006</v>
      </c>
      <c r="L7">
        <f t="shared" si="3"/>
        <v>426565.48</v>
      </c>
    </row>
    <row r="8" spans="1:12" x14ac:dyDescent="0.2">
      <c r="A8" s="44" t="s">
        <v>33</v>
      </c>
      <c r="B8">
        <v>194906.19999999995</v>
      </c>
      <c r="C8">
        <v>181250.73</v>
      </c>
      <c r="D8">
        <v>13655.470000000001</v>
      </c>
      <c r="F8">
        <v>3346365.94</v>
      </c>
      <c r="G8">
        <v>3073206.7599999993</v>
      </c>
      <c r="H8">
        <v>273159.18</v>
      </c>
      <c r="J8">
        <f t="shared" si="1"/>
        <v>3541272.1399999997</v>
      </c>
      <c r="K8">
        <f t="shared" si="2"/>
        <v>3254457.4899999993</v>
      </c>
      <c r="L8">
        <f t="shared" si="3"/>
        <v>286814.65000000002</v>
      </c>
    </row>
    <row r="9" spans="1:12" x14ac:dyDescent="0.2">
      <c r="A9" s="44" t="s">
        <v>27</v>
      </c>
      <c r="B9">
        <v>149256.53999999998</v>
      </c>
      <c r="C9">
        <v>117181.03000000001</v>
      </c>
      <c r="D9">
        <v>32075.510000000002</v>
      </c>
      <c r="F9">
        <v>3155498.9200000004</v>
      </c>
      <c r="G9">
        <v>2875413.34</v>
      </c>
      <c r="H9">
        <v>280085.58000000019</v>
      </c>
      <c r="J9">
        <f t="shared" si="1"/>
        <v>3304755.4600000004</v>
      </c>
      <c r="K9">
        <f t="shared" si="2"/>
        <v>2992594.3699999996</v>
      </c>
      <c r="L9">
        <f t="shared" si="3"/>
        <v>312161.0900000002</v>
      </c>
    </row>
    <row r="10" spans="1:12" x14ac:dyDescent="0.2">
      <c r="A10" s="44" t="s">
        <v>21</v>
      </c>
      <c r="B10">
        <v>167691.94999999998</v>
      </c>
      <c r="C10">
        <v>160416.34000000003</v>
      </c>
      <c r="D10">
        <v>7275.6099999999988</v>
      </c>
      <c r="F10">
        <v>4126620.3600000003</v>
      </c>
      <c r="G10">
        <v>3791295.0900000003</v>
      </c>
      <c r="H10">
        <v>335325.26999999979</v>
      </c>
      <c r="J10">
        <f t="shared" si="1"/>
        <v>4294312.3100000005</v>
      </c>
      <c r="K10">
        <f t="shared" si="2"/>
        <v>3951711.43</v>
      </c>
      <c r="L10">
        <f t="shared" si="3"/>
        <v>342600.87999999977</v>
      </c>
    </row>
    <row r="11" spans="1:12" x14ac:dyDescent="0.2">
      <c r="A11" s="44" t="s">
        <v>22</v>
      </c>
      <c r="B11">
        <v>233857.19</v>
      </c>
      <c r="C11">
        <v>234796.08999999997</v>
      </c>
      <c r="D11">
        <v>-938.90000000000327</v>
      </c>
      <c r="F11">
        <v>7057773.7000000002</v>
      </c>
      <c r="G11">
        <v>6545238.2999999998</v>
      </c>
      <c r="H11">
        <v>512535.39999999997</v>
      </c>
      <c r="J11">
        <f t="shared" si="1"/>
        <v>7291630.8900000006</v>
      </c>
      <c r="K11">
        <f t="shared" si="2"/>
        <v>6780034.3899999997</v>
      </c>
      <c r="L11">
        <f t="shared" si="3"/>
        <v>511596.49999999994</v>
      </c>
    </row>
    <row r="12" spans="1:12" x14ac:dyDescent="0.2">
      <c r="A12" s="44" t="s">
        <v>23</v>
      </c>
      <c r="B12">
        <v>221885.45999999996</v>
      </c>
      <c r="C12">
        <v>221815.67</v>
      </c>
      <c r="D12">
        <v>69.790000000005875</v>
      </c>
      <c r="F12">
        <v>6730550.9100000011</v>
      </c>
      <c r="G12">
        <v>6291290.2299999995</v>
      </c>
      <c r="H12">
        <v>439260.67999999982</v>
      </c>
      <c r="J12">
        <f t="shared" si="1"/>
        <v>6952436.370000001</v>
      </c>
      <c r="K12">
        <f t="shared" si="2"/>
        <v>6513105.8999999994</v>
      </c>
      <c r="L12">
        <f t="shared" si="3"/>
        <v>439330.4699999998</v>
      </c>
    </row>
    <row r="13" spans="1:12" x14ac:dyDescent="0.2">
      <c r="A13" s="44" t="s">
        <v>24</v>
      </c>
      <c r="B13">
        <v>266991.10000000003</v>
      </c>
      <c r="C13">
        <v>274144.18</v>
      </c>
      <c r="D13">
        <v>-7153.0799999999963</v>
      </c>
      <c r="F13">
        <v>7363369.9500000002</v>
      </c>
      <c r="G13">
        <v>7269023.7999999989</v>
      </c>
      <c r="H13">
        <v>94346.149999999951</v>
      </c>
      <c r="J13">
        <f t="shared" si="1"/>
        <v>7630361.0499999998</v>
      </c>
      <c r="K13">
        <f t="shared" si="2"/>
        <v>7543167.9799999986</v>
      </c>
      <c r="L13">
        <f t="shared" si="3"/>
        <v>87193.069999999949</v>
      </c>
    </row>
    <row r="14" spans="1:12" x14ac:dyDescent="0.2">
      <c r="A14" s="44" t="s">
        <v>25</v>
      </c>
      <c r="B14">
        <v>234009.42000000004</v>
      </c>
      <c r="C14">
        <v>226312.02000000002</v>
      </c>
      <c r="D14">
        <v>7697.4000000000042</v>
      </c>
      <c r="F14">
        <v>7426042.96</v>
      </c>
      <c r="G14">
        <v>6819747.0200000014</v>
      </c>
      <c r="H14">
        <v>606295.93999999983</v>
      </c>
      <c r="J14">
        <f t="shared" si="1"/>
        <v>7660052.3799999999</v>
      </c>
      <c r="K14">
        <f t="shared" si="2"/>
        <v>7046059.040000001</v>
      </c>
      <c r="L14">
        <f t="shared" si="3"/>
        <v>613993.33999999985</v>
      </c>
    </row>
  </sheetData>
  <mergeCells count="3">
    <mergeCell ref="B2:D2"/>
    <mergeCell ref="F2:H2"/>
    <mergeCell ref="J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Pie Chart</vt:lpstr>
      <vt:lpstr>2023</vt:lpstr>
      <vt:lpstr>CY23 Sports Wagering BHCGA</vt:lpstr>
      <vt:lpstr>CY23 Sports Wagering State</vt:lpstr>
      <vt:lpstr>Sports Wagering Revenues</vt:lpstr>
    </vt:vector>
  </TitlesOfParts>
  <Company>the isle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millerms</dc:creator>
  <cp:lastModifiedBy>Jennifer Jipson</cp:lastModifiedBy>
  <cp:lastPrinted>2010-02-04T19:46:49Z</cp:lastPrinted>
  <dcterms:created xsi:type="dcterms:W3CDTF">2009-11-11T15:49:34Z</dcterms:created>
  <dcterms:modified xsi:type="dcterms:W3CDTF">2024-03-27T15:59:45Z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